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805 - Paper 1 - Fouth Sub WRR\Seedmelab - Open Research Statement Files\"/>
    </mc:Choice>
  </mc:AlternateContent>
  <xr:revisionPtr revIDLastSave="0" documentId="13_ncr:1_{8AC67713-A968-481A-8E5A-70D04A552AB9}" xr6:coauthVersionLast="47" xr6:coauthVersionMax="47" xr10:uidLastSave="{00000000-0000-0000-0000-000000000000}"/>
  <bookViews>
    <workbookView xWindow="-108" yWindow="-108" windowWidth="23256" windowHeight="12456" activeTab="1" xr2:uid="{2FD766FD-95C9-463E-9E76-49ECE1D9A065}"/>
  </bookViews>
  <sheets>
    <sheet name="Tests" sheetId="2" r:id="rId1"/>
    <sheet name="Original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" i="1" l="1"/>
  <c r="AL3" i="1" s="1"/>
  <c r="G60" i="1"/>
  <c r="D60" i="1" s="1"/>
  <c r="E60" i="1" s="1"/>
  <c r="G9" i="1"/>
  <c r="G10" i="1"/>
  <c r="D10" i="1" s="1"/>
  <c r="E10" i="1" s="1"/>
  <c r="H10" i="1"/>
  <c r="J10" i="1"/>
  <c r="K10" i="1"/>
  <c r="L10" i="1"/>
  <c r="M10" i="1" s="1"/>
  <c r="G4" i="1"/>
  <c r="D4" i="1" s="1"/>
  <c r="E4" i="1" s="1"/>
  <c r="H4" i="1"/>
  <c r="H3" i="1"/>
  <c r="AJ10" i="1" l="1"/>
  <c r="AK10" i="1" s="1"/>
  <c r="AM10" i="1" s="1"/>
  <c r="AJ4" i="1"/>
  <c r="AK4" i="1" s="1"/>
  <c r="AM4" i="1" s="1"/>
  <c r="AE100" i="1" l="1"/>
  <c r="AF100" i="1" l="1"/>
  <c r="P5" i="1"/>
  <c r="P6" i="1"/>
  <c r="P7" i="1"/>
  <c r="P3" i="1"/>
  <c r="AD100" i="1"/>
  <c r="Y100" i="1"/>
  <c r="AC100" i="1"/>
  <c r="AY5" i="1"/>
  <c r="AY6" i="1"/>
  <c r="AY7" i="1"/>
  <c r="AY9" i="1"/>
  <c r="AY11" i="1"/>
  <c r="AY12" i="1"/>
  <c r="AY13" i="1"/>
  <c r="AY15" i="1"/>
  <c r="AY16" i="1"/>
  <c r="AY17" i="1"/>
  <c r="AY18" i="1"/>
  <c r="AY20" i="1"/>
  <c r="AY21" i="1"/>
  <c r="AY22" i="1"/>
  <c r="AY23" i="1"/>
  <c r="AY25" i="1"/>
  <c r="AY26" i="1"/>
  <c r="AY27" i="1"/>
  <c r="AY28" i="1"/>
  <c r="AY30" i="1"/>
  <c r="AY31" i="1"/>
  <c r="AY32" i="1"/>
  <c r="AY33" i="1"/>
  <c r="AY35" i="1"/>
  <c r="AY36" i="1"/>
  <c r="AY37" i="1"/>
  <c r="AY38" i="1"/>
  <c r="AY40" i="1"/>
  <c r="AY41" i="1"/>
  <c r="AY42" i="1"/>
  <c r="AY43" i="1"/>
  <c r="AY45" i="1"/>
  <c r="AY46" i="1"/>
  <c r="AY47" i="1"/>
  <c r="AY48" i="1"/>
  <c r="AY59" i="1"/>
  <c r="AY61" i="1"/>
  <c r="AY62" i="1"/>
  <c r="AY63" i="1"/>
  <c r="AY65" i="1"/>
  <c r="AY66" i="1"/>
  <c r="AY67" i="1"/>
  <c r="AY68" i="1"/>
  <c r="AY70" i="1"/>
  <c r="AY71" i="1"/>
  <c r="AY72" i="1"/>
  <c r="AY73" i="1"/>
  <c r="AY75" i="1"/>
  <c r="AY76" i="1"/>
  <c r="AY77" i="1"/>
  <c r="AY78" i="1"/>
  <c r="AY80" i="1"/>
  <c r="AY81" i="1"/>
  <c r="AY82" i="1"/>
  <c r="AY83" i="1"/>
  <c r="AY85" i="1"/>
  <c r="AY86" i="1"/>
  <c r="AY87" i="1"/>
  <c r="AY88" i="1"/>
  <c r="AY90" i="1"/>
  <c r="AY91" i="1"/>
  <c r="AY92" i="1"/>
  <c r="AY93" i="1"/>
  <c r="AY95" i="1"/>
  <c r="AY96" i="1"/>
  <c r="AY97" i="1"/>
  <c r="AY98" i="1"/>
  <c r="AY100" i="1"/>
  <c r="AY101" i="1"/>
  <c r="AY102" i="1"/>
  <c r="AY103" i="1"/>
  <c r="AY105" i="1"/>
  <c r="AY106" i="1"/>
  <c r="AY107" i="1"/>
  <c r="AY108" i="1"/>
  <c r="AY121" i="1"/>
  <c r="AY122" i="1"/>
  <c r="AY123" i="1"/>
  <c r="AY124" i="1"/>
  <c r="AY126" i="1"/>
  <c r="AY127" i="1"/>
  <c r="AY128" i="1"/>
  <c r="AY129" i="1"/>
  <c r="AY131" i="1"/>
  <c r="AY132" i="1"/>
  <c r="AY133" i="1"/>
  <c r="AY134" i="1"/>
  <c r="AY136" i="1"/>
  <c r="AY137" i="1"/>
  <c r="AY138" i="1"/>
  <c r="AY139" i="1"/>
  <c r="AY141" i="1"/>
  <c r="AY142" i="1"/>
  <c r="AY143" i="1"/>
  <c r="AY144" i="1"/>
  <c r="AY146" i="1"/>
  <c r="AY147" i="1"/>
  <c r="AY148" i="1"/>
  <c r="AY149" i="1"/>
  <c r="AY151" i="1"/>
  <c r="AY152" i="1"/>
  <c r="AY153" i="1"/>
  <c r="AY154" i="1"/>
  <c r="AY156" i="1"/>
  <c r="AY157" i="1"/>
  <c r="AY158" i="1"/>
  <c r="AY159" i="1"/>
  <c r="AY161" i="1"/>
  <c r="AY162" i="1"/>
  <c r="AY163" i="1"/>
  <c r="AY164" i="1"/>
  <c r="AY166" i="1"/>
  <c r="AY167" i="1"/>
  <c r="AY168" i="1"/>
  <c r="AY169" i="1"/>
  <c r="AY171" i="1"/>
  <c r="AY172" i="1"/>
  <c r="AY173" i="1"/>
  <c r="AY174" i="1"/>
  <c r="AY3" i="1"/>
  <c r="G3" i="1"/>
  <c r="AS5" i="1"/>
  <c r="AS6" i="1"/>
  <c r="AS7" i="1"/>
  <c r="AS9" i="1"/>
  <c r="AS11" i="1"/>
  <c r="AS12" i="1"/>
  <c r="AS13" i="1"/>
  <c r="AS15" i="1"/>
  <c r="AS16" i="1"/>
  <c r="AS17" i="1"/>
  <c r="AS18" i="1"/>
  <c r="AS20" i="1"/>
  <c r="AS21" i="1"/>
  <c r="AS22" i="1"/>
  <c r="AS23" i="1"/>
  <c r="AS25" i="1"/>
  <c r="AS26" i="1"/>
  <c r="AS27" i="1"/>
  <c r="AS28" i="1"/>
  <c r="AS30" i="1"/>
  <c r="AS31" i="1"/>
  <c r="AS32" i="1"/>
  <c r="AS33" i="1"/>
  <c r="AS35" i="1"/>
  <c r="AS36" i="1"/>
  <c r="AS37" i="1"/>
  <c r="AS38" i="1"/>
  <c r="AS40" i="1"/>
  <c r="AS41" i="1"/>
  <c r="AS42" i="1"/>
  <c r="AS43" i="1"/>
  <c r="AS45" i="1"/>
  <c r="AS46" i="1"/>
  <c r="AS47" i="1"/>
  <c r="AS48" i="1"/>
  <c r="AS59" i="1"/>
  <c r="AS61" i="1"/>
  <c r="AS62" i="1"/>
  <c r="AS63" i="1"/>
  <c r="AS65" i="1"/>
  <c r="AS66" i="1"/>
  <c r="AS67" i="1"/>
  <c r="AS68" i="1"/>
  <c r="AS70" i="1"/>
  <c r="AS71" i="1"/>
  <c r="AS72" i="1"/>
  <c r="AS73" i="1"/>
  <c r="AS75" i="1"/>
  <c r="AS76" i="1"/>
  <c r="AS77" i="1"/>
  <c r="AS78" i="1"/>
  <c r="AS80" i="1"/>
  <c r="AS81" i="1"/>
  <c r="AS82" i="1"/>
  <c r="AS83" i="1"/>
  <c r="AS85" i="1"/>
  <c r="AS86" i="1"/>
  <c r="AS87" i="1"/>
  <c r="AS88" i="1"/>
  <c r="AS90" i="1"/>
  <c r="AS91" i="1"/>
  <c r="AS92" i="1"/>
  <c r="AS93" i="1"/>
  <c r="AS95" i="1"/>
  <c r="AS96" i="1"/>
  <c r="AS97" i="1"/>
  <c r="AS98" i="1"/>
  <c r="AS100" i="1"/>
  <c r="AS101" i="1"/>
  <c r="AS102" i="1"/>
  <c r="AS103" i="1"/>
  <c r="AS105" i="1"/>
  <c r="AS106" i="1"/>
  <c r="AS107" i="1"/>
  <c r="AS108" i="1"/>
  <c r="AS121" i="1"/>
  <c r="AS122" i="1"/>
  <c r="AS123" i="1"/>
  <c r="AS124" i="1"/>
  <c r="AS126" i="1"/>
  <c r="AS127" i="1"/>
  <c r="AS128" i="1"/>
  <c r="AS129" i="1"/>
  <c r="AS131" i="1"/>
  <c r="AS132" i="1"/>
  <c r="AS133" i="1"/>
  <c r="AS134" i="1"/>
  <c r="AS136" i="1"/>
  <c r="AS137" i="1"/>
  <c r="AS138" i="1"/>
  <c r="AS139" i="1"/>
  <c r="AS141" i="1"/>
  <c r="AS142" i="1"/>
  <c r="AS143" i="1"/>
  <c r="AS144" i="1"/>
  <c r="AS146" i="1"/>
  <c r="AS147" i="1"/>
  <c r="AS148" i="1"/>
  <c r="AS149" i="1"/>
  <c r="AS151" i="1"/>
  <c r="AS152" i="1"/>
  <c r="AS153" i="1"/>
  <c r="AS154" i="1"/>
  <c r="AS156" i="1"/>
  <c r="AS157" i="1"/>
  <c r="AS158" i="1"/>
  <c r="AS159" i="1"/>
  <c r="AS161" i="1"/>
  <c r="AS162" i="1"/>
  <c r="AS163" i="1"/>
  <c r="AS164" i="1"/>
  <c r="AS166" i="1"/>
  <c r="AS167" i="1"/>
  <c r="AS168" i="1"/>
  <c r="AS169" i="1"/>
  <c r="AS171" i="1"/>
  <c r="AS172" i="1"/>
  <c r="AS173" i="1"/>
  <c r="AS174" i="1"/>
  <c r="AS3" i="1"/>
  <c r="AB3" i="1"/>
  <c r="AC3" i="1" l="1"/>
  <c r="AE3" i="1"/>
  <c r="AD3" i="1"/>
  <c r="AF3" i="1"/>
  <c r="Y3" i="1"/>
  <c r="AH124" i="1"/>
  <c r="AB124" i="1"/>
  <c r="AE124" i="1" s="1"/>
  <c r="AA124" i="1"/>
  <c r="R124" i="1"/>
  <c r="T124" i="1" s="1"/>
  <c r="L124" i="1"/>
  <c r="M124" i="1" s="1"/>
  <c r="K124" i="1"/>
  <c r="J124" i="1"/>
  <c r="H124" i="1"/>
  <c r="G124" i="1"/>
  <c r="D124" i="1" s="1"/>
  <c r="E124" i="1" s="1"/>
  <c r="AH123" i="1"/>
  <c r="AB123" i="1"/>
  <c r="AE123" i="1" s="1"/>
  <c r="AA123" i="1"/>
  <c r="R123" i="1"/>
  <c r="T123" i="1" s="1"/>
  <c r="L123" i="1"/>
  <c r="M123" i="1" s="1"/>
  <c r="K123" i="1"/>
  <c r="J123" i="1"/>
  <c r="H123" i="1"/>
  <c r="G123" i="1"/>
  <c r="D123" i="1" s="1"/>
  <c r="E123" i="1" s="1"/>
  <c r="AH122" i="1"/>
  <c r="AB122" i="1"/>
  <c r="AE122" i="1" s="1"/>
  <c r="AA122" i="1"/>
  <c r="R122" i="1"/>
  <c r="T122" i="1" s="1"/>
  <c r="L122" i="1"/>
  <c r="M122" i="1" s="1"/>
  <c r="K122" i="1"/>
  <c r="J122" i="1"/>
  <c r="H122" i="1"/>
  <c r="G122" i="1"/>
  <c r="D122" i="1" s="1"/>
  <c r="E122" i="1" s="1"/>
  <c r="AH121" i="1"/>
  <c r="AB121" i="1"/>
  <c r="AE121" i="1" s="1"/>
  <c r="AA121" i="1"/>
  <c r="R121" i="1"/>
  <c r="T121" i="1" s="1"/>
  <c r="L121" i="1"/>
  <c r="M121" i="1" s="1"/>
  <c r="K121" i="1"/>
  <c r="J121" i="1"/>
  <c r="H121" i="1"/>
  <c r="G121" i="1"/>
  <c r="D121" i="1" s="1"/>
  <c r="E121" i="1" s="1"/>
  <c r="AH63" i="1"/>
  <c r="AB63" i="1"/>
  <c r="AE63" i="1" s="1"/>
  <c r="AA63" i="1"/>
  <c r="R63" i="1"/>
  <c r="U63" i="1" s="1"/>
  <c r="V63" i="1" s="1"/>
  <c r="L63" i="1"/>
  <c r="M63" i="1" s="1"/>
  <c r="K63" i="1"/>
  <c r="J63" i="1"/>
  <c r="H63" i="1"/>
  <c r="G63" i="1"/>
  <c r="D63" i="1" s="1"/>
  <c r="E63" i="1" s="1"/>
  <c r="AH62" i="1"/>
  <c r="AB62" i="1"/>
  <c r="AE62" i="1" s="1"/>
  <c r="AA62" i="1"/>
  <c r="R62" i="1"/>
  <c r="U62" i="1" s="1"/>
  <c r="V62" i="1" s="1"/>
  <c r="L62" i="1"/>
  <c r="M62" i="1" s="1"/>
  <c r="K62" i="1"/>
  <c r="J62" i="1"/>
  <c r="H62" i="1"/>
  <c r="G62" i="1"/>
  <c r="D62" i="1" s="1"/>
  <c r="E62" i="1" s="1"/>
  <c r="AH61" i="1"/>
  <c r="AB61" i="1"/>
  <c r="AE61" i="1" s="1"/>
  <c r="AA61" i="1"/>
  <c r="R61" i="1"/>
  <c r="U61" i="1" s="1"/>
  <c r="V61" i="1" s="1"/>
  <c r="L61" i="1"/>
  <c r="M61" i="1" s="1"/>
  <c r="K61" i="1"/>
  <c r="J61" i="1"/>
  <c r="H61" i="1"/>
  <c r="G61" i="1"/>
  <c r="D61" i="1" s="1"/>
  <c r="E61" i="1" s="1"/>
  <c r="AH59" i="1"/>
  <c r="AB59" i="1"/>
  <c r="AE59" i="1" s="1"/>
  <c r="AA59" i="1"/>
  <c r="R59" i="1"/>
  <c r="U59" i="1" s="1"/>
  <c r="V59" i="1" s="1"/>
  <c r="L59" i="1"/>
  <c r="M59" i="1" s="1"/>
  <c r="K59" i="1"/>
  <c r="J59" i="1"/>
  <c r="H59" i="1"/>
  <c r="G59" i="1"/>
  <c r="D59" i="1" s="1"/>
  <c r="E59" i="1" s="1"/>
  <c r="AH129" i="1"/>
  <c r="AB129" i="1"/>
  <c r="AE129" i="1" s="1"/>
  <c r="AA129" i="1"/>
  <c r="R129" i="1"/>
  <c r="T129" i="1" s="1"/>
  <c r="L129" i="1"/>
  <c r="M129" i="1" s="1"/>
  <c r="K129" i="1"/>
  <c r="J129" i="1"/>
  <c r="H129" i="1"/>
  <c r="G129" i="1"/>
  <c r="D129" i="1" s="1"/>
  <c r="E129" i="1" s="1"/>
  <c r="AH128" i="1"/>
  <c r="AB128" i="1"/>
  <c r="AE128" i="1" s="1"/>
  <c r="AA128" i="1"/>
  <c r="R128" i="1"/>
  <c r="T128" i="1" s="1"/>
  <c r="L128" i="1"/>
  <c r="M128" i="1" s="1"/>
  <c r="K128" i="1"/>
  <c r="J128" i="1"/>
  <c r="H128" i="1"/>
  <c r="G128" i="1"/>
  <c r="D128" i="1" s="1"/>
  <c r="E128" i="1" s="1"/>
  <c r="AH127" i="1"/>
  <c r="AB127" i="1"/>
  <c r="AE127" i="1" s="1"/>
  <c r="AA127" i="1"/>
  <c r="R127" i="1"/>
  <c r="U127" i="1" s="1"/>
  <c r="V127" i="1" s="1"/>
  <c r="L127" i="1"/>
  <c r="M127" i="1" s="1"/>
  <c r="K127" i="1"/>
  <c r="J127" i="1"/>
  <c r="H127" i="1"/>
  <c r="G127" i="1"/>
  <c r="D127" i="1" s="1"/>
  <c r="E127" i="1" s="1"/>
  <c r="AH126" i="1"/>
  <c r="AB126" i="1"/>
  <c r="AE126" i="1" s="1"/>
  <c r="AA126" i="1"/>
  <c r="R126" i="1"/>
  <c r="U126" i="1" s="1"/>
  <c r="V126" i="1" s="1"/>
  <c r="L126" i="1"/>
  <c r="M126" i="1" s="1"/>
  <c r="K126" i="1"/>
  <c r="J126" i="1"/>
  <c r="H126" i="1"/>
  <c r="G126" i="1"/>
  <c r="D126" i="1" s="1"/>
  <c r="E126" i="1" s="1"/>
  <c r="AD61" i="1" l="1"/>
  <c r="AF61" i="1"/>
  <c r="AD59" i="1"/>
  <c r="AF59" i="1"/>
  <c r="AD62" i="1"/>
  <c r="AF62" i="1"/>
  <c r="AD126" i="1"/>
  <c r="AF126" i="1"/>
  <c r="AD121" i="1"/>
  <c r="AF121" i="1"/>
  <c r="AD129" i="1"/>
  <c r="AF129" i="1"/>
  <c r="AD124" i="1"/>
  <c r="AF124" i="1"/>
  <c r="AD63" i="1"/>
  <c r="AF63" i="1"/>
  <c r="AD127" i="1"/>
  <c r="AF127" i="1"/>
  <c r="AD122" i="1"/>
  <c r="AF122" i="1"/>
  <c r="AD128" i="1"/>
  <c r="AF128" i="1"/>
  <c r="AD123" i="1"/>
  <c r="AF123" i="1"/>
  <c r="Y123" i="1"/>
  <c r="AC123" i="1"/>
  <c r="Y124" i="1"/>
  <c r="AC124" i="1"/>
  <c r="Y129" i="1"/>
  <c r="AC129" i="1"/>
  <c r="Y59" i="1"/>
  <c r="AC59" i="1"/>
  <c r="Y122" i="1"/>
  <c r="AC122" i="1"/>
  <c r="Y61" i="1"/>
  <c r="AC61" i="1"/>
  <c r="Y62" i="1"/>
  <c r="AC62" i="1"/>
  <c r="Y126" i="1"/>
  <c r="AC126" i="1"/>
  <c r="Y63" i="1"/>
  <c r="AC63" i="1"/>
  <c r="Y128" i="1"/>
  <c r="AC128" i="1"/>
  <c r="Y127" i="1"/>
  <c r="AC127" i="1"/>
  <c r="Y121" i="1"/>
  <c r="AC121" i="1"/>
  <c r="Q127" i="1"/>
  <c r="AT62" i="1"/>
  <c r="AQ62" i="1"/>
  <c r="AT63" i="1"/>
  <c r="AQ63" i="1"/>
  <c r="AT129" i="1"/>
  <c r="AQ129" i="1"/>
  <c r="AJ128" i="1"/>
  <c r="AK128" i="1" s="1"/>
  <c r="AM128" i="1" s="1"/>
  <c r="AQ128" i="1"/>
  <c r="AT128" i="1"/>
  <c r="AT59" i="1"/>
  <c r="AQ59" i="1"/>
  <c r="AT121" i="1"/>
  <c r="AQ121" i="1"/>
  <c r="AT61" i="1"/>
  <c r="AQ61" i="1"/>
  <c r="AJ122" i="1"/>
  <c r="AK122" i="1" s="1"/>
  <c r="AM122" i="1" s="1"/>
  <c r="AQ122" i="1"/>
  <c r="AT122" i="1"/>
  <c r="AT123" i="1"/>
  <c r="AQ123" i="1"/>
  <c r="AT126" i="1"/>
  <c r="AQ126" i="1"/>
  <c r="AJ124" i="1"/>
  <c r="AK124" i="1" s="1"/>
  <c r="AM124" i="1" s="1"/>
  <c r="AT124" i="1"/>
  <c r="AQ124" i="1"/>
  <c r="Q126" i="1"/>
  <c r="AT127" i="1"/>
  <c r="AQ127" i="1"/>
  <c r="U122" i="1"/>
  <c r="V122" i="1" s="1"/>
  <c r="Q124" i="1"/>
  <c r="U124" i="1"/>
  <c r="V124" i="1" s="1"/>
  <c r="AJ126" i="1"/>
  <c r="AK126" i="1" s="1"/>
  <c r="AM126" i="1" s="1"/>
  <c r="AJ127" i="1"/>
  <c r="AK127" i="1" s="1"/>
  <c r="AM127" i="1" s="1"/>
  <c r="Q122" i="1"/>
  <c r="Q121" i="1"/>
  <c r="AJ121" i="1"/>
  <c r="AK121" i="1" s="1"/>
  <c r="AM121" i="1" s="1"/>
  <c r="Q123" i="1"/>
  <c r="AJ123" i="1"/>
  <c r="AK123" i="1" s="1"/>
  <c r="AM123" i="1" s="1"/>
  <c r="U121" i="1"/>
  <c r="V121" i="1" s="1"/>
  <c r="U123" i="1"/>
  <c r="V123" i="1" s="1"/>
  <c r="U128" i="1"/>
  <c r="V128" i="1" s="1"/>
  <c r="T61" i="1"/>
  <c r="AJ61" i="1"/>
  <c r="AK61" i="1" s="1"/>
  <c r="AM61" i="1" s="1"/>
  <c r="Q61" i="1"/>
  <c r="Q62" i="1"/>
  <c r="AJ62" i="1"/>
  <c r="AK62" i="1" s="1"/>
  <c r="AM62" i="1" s="1"/>
  <c r="Q59" i="1"/>
  <c r="AJ59" i="1"/>
  <c r="AK59" i="1" s="1"/>
  <c r="AM59" i="1" s="1"/>
  <c r="AJ63" i="1"/>
  <c r="AK63" i="1" s="1"/>
  <c r="AM63" i="1" s="1"/>
  <c r="Q63" i="1"/>
  <c r="T59" i="1"/>
  <c r="T62" i="1"/>
  <c r="T63" i="1"/>
  <c r="T126" i="1"/>
  <c r="Q128" i="1"/>
  <c r="AJ129" i="1"/>
  <c r="AK129" i="1" s="1"/>
  <c r="AM129" i="1" s="1"/>
  <c r="Q129" i="1"/>
  <c r="U129" i="1"/>
  <c r="V129" i="1" s="1"/>
  <c r="T127" i="1"/>
  <c r="AV124" i="1" l="1"/>
  <c r="AR124" i="1"/>
  <c r="AV123" i="1"/>
  <c r="AR123" i="1"/>
  <c r="AV128" i="1"/>
  <c r="AR128" i="1"/>
  <c r="AV122" i="1"/>
  <c r="AR122" i="1"/>
  <c r="AV129" i="1"/>
  <c r="AR129" i="1"/>
  <c r="AR63" i="1"/>
  <c r="AV63" i="1"/>
  <c r="AR126" i="1"/>
  <c r="AV126" i="1"/>
  <c r="AV59" i="1"/>
  <c r="AR59" i="1"/>
  <c r="AV61" i="1"/>
  <c r="AR61" i="1"/>
  <c r="AV62" i="1"/>
  <c r="AR62" i="1"/>
  <c r="AV127" i="1"/>
  <c r="AR127" i="1"/>
  <c r="AV121" i="1"/>
  <c r="AR121" i="1"/>
  <c r="X11" i="1"/>
  <c r="X12" i="1"/>
  <c r="X13" i="1"/>
  <c r="X9" i="1"/>
  <c r="X7" i="1"/>
  <c r="X6" i="1"/>
  <c r="X5" i="1"/>
  <c r="X3" i="1"/>
  <c r="AB162" i="1"/>
  <c r="AE162" i="1" s="1"/>
  <c r="AB163" i="1"/>
  <c r="AE163" i="1" s="1"/>
  <c r="AB164" i="1"/>
  <c r="AE164" i="1" s="1"/>
  <c r="AB5" i="1"/>
  <c r="AE5" i="1" s="1"/>
  <c r="AB6" i="1"/>
  <c r="AE6" i="1" s="1"/>
  <c r="AB7" i="1"/>
  <c r="AE7" i="1" s="1"/>
  <c r="AB9" i="1"/>
  <c r="AE9" i="1" s="1"/>
  <c r="AB11" i="1"/>
  <c r="AE11" i="1" s="1"/>
  <c r="AB12" i="1"/>
  <c r="AE12" i="1" s="1"/>
  <c r="AB13" i="1"/>
  <c r="AE13" i="1" s="1"/>
  <c r="AB15" i="1"/>
  <c r="AE15" i="1" s="1"/>
  <c r="AB16" i="1"/>
  <c r="AE16" i="1" s="1"/>
  <c r="AB17" i="1"/>
  <c r="AE17" i="1" s="1"/>
  <c r="AB18" i="1"/>
  <c r="AE18" i="1" s="1"/>
  <c r="AB65" i="1"/>
  <c r="AE65" i="1" s="1"/>
  <c r="AB66" i="1"/>
  <c r="AE66" i="1" s="1"/>
  <c r="AB67" i="1"/>
  <c r="AE67" i="1" s="1"/>
  <c r="AB68" i="1"/>
  <c r="AE68" i="1" s="1"/>
  <c r="AB131" i="1"/>
  <c r="AE131" i="1" s="1"/>
  <c r="AB132" i="1"/>
  <c r="AE132" i="1" s="1"/>
  <c r="AB133" i="1"/>
  <c r="AE133" i="1" s="1"/>
  <c r="AB134" i="1"/>
  <c r="AE134" i="1" s="1"/>
  <c r="AB20" i="1"/>
  <c r="AE20" i="1" s="1"/>
  <c r="AB21" i="1"/>
  <c r="AE21" i="1" s="1"/>
  <c r="AB22" i="1"/>
  <c r="AE22" i="1" s="1"/>
  <c r="AB23" i="1"/>
  <c r="AE23" i="1" s="1"/>
  <c r="AB25" i="1"/>
  <c r="AE25" i="1" s="1"/>
  <c r="AB26" i="1"/>
  <c r="AE26" i="1" s="1"/>
  <c r="AB27" i="1"/>
  <c r="AE27" i="1" s="1"/>
  <c r="AB28" i="1"/>
  <c r="AE28" i="1" s="1"/>
  <c r="AB30" i="1"/>
  <c r="AE30" i="1" s="1"/>
  <c r="AB31" i="1"/>
  <c r="AE31" i="1" s="1"/>
  <c r="AB32" i="1"/>
  <c r="AE32" i="1" s="1"/>
  <c r="AB33" i="1"/>
  <c r="AE33" i="1" s="1"/>
  <c r="AB35" i="1"/>
  <c r="AE35" i="1" s="1"/>
  <c r="AB36" i="1"/>
  <c r="AE36" i="1" s="1"/>
  <c r="AB37" i="1"/>
  <c r="AE37" i="1" s="1"/>
  <c r="AB38" i="1"/>
  <c r="AE38" i="1" s="1"/>
  <c r="AB40" i="1"/>
  <c r="AE40" i="1" s="1"/>
  <c r="AB41" i="1"/>
  <c r="AE41" i="1" s="1"/>
  <c r="AB42" i="1"/>
  <c r="AE42" i="1" s="1"/>
  <c r="AB43" i="1"/>
  <c r="AE43" i="1" s="1"/>
  <c r="AB45" i="1"/>
  <c r="AE45" i="1" s="1"/>
  <c r="AB46" i="1"/>
  <c r="AE46" i="1" s="1"/>
  <c r="AB47" i="1"/>
  <c r="AE47" i="1" s="1"/>
  <c r="AB48" i="1"/>
  <c r="AE48" i="1" s="1"/>
  <c r="AB136" i="1"/>
  <c r="AE136" i="1" s="1"/>
  <c r="AB137" i="1"/>
  <c r="AE137" i="1" s="1"/>
  <c r="AB138" i="1"/>
  <c r="AE138" i="1" s="1"/>
  <c r="AB139" i="1"/>
  <c r="AE139" i="1" s="1"/>
  <c r="AB140" i="1"/>
  <c r="AB141" i="1"/>
  <c r="AE141" i="1" s="1"/>
  <c r="AB142" i="1"/>
  <c r="AE142" i="1" s="1"/>
  <c r="AB143" i="1"/>
  <c r="AE143" i="1" s="1"/>
  <c r="AB144" i="1"/>
  <c r="AE144" i="1" s="1"/>
  <c r="AB146" i="1"/>
  <c r="AE146" i="1" s="1"/>
  <c r="AB147" i="1"/>
  <c r="AE147" i="1" s="1"/>
  <c r="AB148" i="1"/>
  <c r="AE148" i="1" s="1"/>
  <c r="AB149" i="1"/>
  <c r="AE149" i="1" s="1"/>
  <c r="AB151" i="1"/>
  <c r="AE151" i="1" s="1"/>
  <c r="AB152" i="1"/>
  <c r="AE152" i="1" s="1"/>
  <c r="AB153" i="1"/>
  <c r="AE153" i="1" s="1"/>
  <c r="AB154" i="1"/>
  <c r="AE154" i="1" s="1"/>
  <c r="AB156" i="1"/>
  <c r="AE156" i="1" s="1"/>
  <c r="AB157" i="1"/>
  <c r="AE157" i="1" s="1"/>
  <c r="AB158" i="1"/>
  <c r="AE158" i="1" s="1"/>
  <c r="AB159" i="1"/>
  <c r="AE159" i="1" s="1"/>
  <c r="AB161" i="1"/>
  <c r="AE161" i="1" s="1"/>
  <c r="AB166" i="1"/>
  <c r="AE166" i="1" s="1"/>
  <c r="AB167" i="1"/>
  <c r="AE167" i="1" s="1"/>
  <c r="AB168" i="1"/>
  <c r="AE168" i="1" s="1"/>
  <c r="AB169" i="1"/>
  <c r="AE169" i="1" s="1"/>
  <c r="AB171" i="1"/>
  <c r="AE171" i="1" s="1"/>
  <c r="AB172" i="1"/>
  <c r="AE172" i="1" s="1"/>
  <c r="AB173" i="1"/>
  <c r="AE173" i="1" s="1"/>
  <c r="AB174" i="1"/>
  <c r="AE174" i="1" s="1"/>
  <c r="AB70" i="1"/>
  <c r="AE70" i="1" s="1"/>
  <c r="AB71" i="1"/>
  <c r="AE71" i="1" s="1"/>
  <c r="AB72" i="1"/>
  <c r="AE72" i="1" s="1"/>
  <c r="AB73" i="1"/>
  <c r="AE73" i="1" s="1"/>
  <c r="AB75" i="1"/>
  <c r="AE75" i="1" s="1"/>
  <c r="AB76" i="1"/>
  <c r="AE76" i="1" s="1"/>
  <c r="AB77" i="1"/>
  <c r="AE77" i="1" s="1"/>
  <c r="AB78" i="1"/>
  <c r="AE78" i="1" s="1"/>
  <c r="AB80" i="1"/>
  <c r="AE80" i="1" s="1"/>
  <c r="AB81" i="1"/>
  <c r="AE81" i="1" s="1"/>
  <c r="AB82" i="1"/>
  <c r="AE82" i="1" s="1"/>
  <c r="AB83" i="1"/>
  <c r="AE83" i="1" s="1"/>
  <c r="AB85" i="1"/>
  <c r="AE85" i="1" s="1"/>
  <c r="AB86" i="1"/>
  <c r="AE86" i="1" s="1"/>
  <c r="AB87" i="1"/>
  <c r="AE87" i="1" s="1"/>
  <c r="AB88" i="1"/>
  <c r="AE88" i="1" s="1"/>
  <c r="AB90" i="1"/>
  <c r="AE90" i="1" s="1"/>
  <c r="AB91" i="1"/>
  <c r="AE91" i="1" s="1"/>
  <c r="AB92" i="1"/>
  <c r="AE92" i="1" s="1"/>
  <c r="AB93" i="1"/>
  <c r="AE93" i="1" s="1"/>
  <c r="AB95" i="1"/>
  <c r="AE95" i="1" s="1"/>
  <c r="AB96" i="1"/>
  <c r="AE96" i="1" s="1"/>
  <c r="AB97" i="1"/>
  <c r="AE97" i="1" s="1"/>
  <c r="AB98" i="1"/>
  <c r="AE98" i="1" s="1"/>
  <c r="AB101" i="1"/>
  <c r="AE101" i="1" s="1"/>
  <c r="AB102" i="1"/>
  <c r="AE102" i="1" s="1"/>
  <c r="AB103" i="1"/>
  <c r="AE103" i="1" s="1"/>
  <c r="AB105" i="1"/>
  <c r="AE105" i="1" s="1"/>
  <c r="AB106" i="1"/>
  <c r="AE106" i="1" s="1"/>
  <c r="AB107" i="1"/>
  <c r="AE107" i="1" s="1"/>
  <c r="AB108" i="1"/>
  <c r="AE108" i="1" s="1"/>
  <c r="AD174" i="1" l="1"/>
  <c r="AF174" i="1"/>
  <c r="AD26" i="1"/>
  <c r="AF26" i="1"/>
  <c r="AD87" i="1"/>
  <c r="AF87" i="1"/>
  <c r="AD159" i="1"/>
  <c r="AF159" i="1"/>
  <c r="AD35" i="1"/>
  <c r="AF35" i="1"/>
  <c r="AD15" i="1"/>
  <c r="AF15" i="1"/>
  <c r="AD86" i="1"/>
  <c r="AF86" i="1"/>
  <c r="AD76" i="1"/>
  <c r="AF76" i="1"/>
  <c r="AD172" i="1"/>
  <c r="AF172" i="1"/>
  <c r="AD158" i="1"/>
  <c r="AF158" i="1"/>
  <c r="AD148" i="1"/>
  <c r="AF148" i="1"/>
  <c r="AD139" i="1"/>
  <c r="AF139" i="1"/>
  <c r="AD43" i="1"/>
  <c r="AF43" i="1"/>
  <c r="AD33" i="1"/>
  <c r="AF33" i="1"/>
  <c r="AD23" i="1"/>
  <c r="AF23" i="1"/>
  <c r="AD68" i="1"/>
  <c r="AF68" i="1"/>
  <c r="AD13" i="1"/>
  <c r="AF13" i="1"/>
  <c r="AD163" i="1"/>
  <c r="AF163" i="1"/>
  <c r="AD98" i="1"/>
  <c r="AF98" i="1"/>
  <c r="AD151" i="1"/>
  <c r="AF151" i="1"/>
  <c r="AD132" i="1"/>
  <c r="AF132" i="1"/>
  <c r="AD108" i="1"/>
  <c r="AF108" i="1"/>
  <c r="AD149" i="1"/>
  <c r="AF149" i="1"/>
  <c r="AD131" i="1"/>
  <c r="AF131" i="1"/>
  <c r="AD164" i="1"/>
  <c r="AF164" i="1"/>
  <c r="AD107" i="1"/>
  <c r="AF107" i="1"/>
  <c r="AD106" i="1"/>
  <c r="AF106" i="1"/>
  <c r="AD95" i="1"/>
  <c r="AF95" i="1"/>
  <c r="AD85" i="1"/>
  <c r="AF85" i="1"/>
  <c r="AD75" i="1"/>
  <c r="AF75" i="1"/>
  <c r="AD171" i="1"/>
  <c r="AF171" i="1"/>
  <c r="AD157" i="1"/>
  <c r="AF157" i="1"/>
  <c r="AD147" i="1"/>
  <c r="AF147" i="1"/>
  <c r="AD138" i="1"/>
  <c r="AF138" i="1"/>
  <c r="AD42" i="1"/>
  <c r="AF42" i="1"/>
  <c r="AD32" i="1"/>
  <c r="AF32" i="1"/>
  <c r="AD22" i="1"/>
  <c r="AF22" i="1"/>
  <c r="AD67" i="1"/>
  <c r="AF67" i="1"/>
  <c r="AD12" i="1"/>
  <c r="AF12" i="1"/>
  <c r="AD162" i="1"/>
  <c r="AF162" i="1"/>
  <c r="AD88" i="1"/>
  <c r="AF88" i="1"/>
  <c r="AD141" i="1"/>
  <c r="AF141" i="1"/>
  <c r="AD16" i="1"/>
  <c r="AF16" i="1"/>
  <c r="AD173" i="1"/>
  <c r="AF173" i="1"/>
  <c r="AD25" i="1"/>
  <c r="AF25" i="1"/>
  <c r="AD96" i="1"/>
  <c r="AF96" i="1"/>
  <c r="AD105" i="1"/>
  <c r="AF105" i="1"/>
  <c r="AD93" i="1"/>
  <c r="AF93" i="1"/>
  <c r="AD83" i="1"/>
  <c r="AF83" i="1"/>
  <c r="AD73" i="1"/>
  <c r="AF73" i="1"/>
  <c r="AD169" i="1"/>
  <c r="AF169" i="1"/>
  <c r="AD156" i="1"/>
  <c r="AF156" i="1"/>
  <c r="AD146" i="1"/>
  <c r="AF146" i="1"/>
  <c r="AD137" i="1"/>
  <c r="AF137" i="1"/>
  <c r="AD41" i="1"/>
  <c r="AF41" i="1"/>
  <c r="AD31" i="1"/>
  <c r="AF31" i="1"/>
  <c r="AD21" i="1"/>
  <c r="AF21" i="1"/>
  <c r="AD66" i="1"/>
  <c r="AF66" i="1"/>
  <c r="AD11" i="1"/>
  <c r="AF11" i="1"/>
  <c r="AD161" i="1"/>
  <c r="AF161" i="1"/>
  <c r="AD36" i="1"/>
  <c r="AF36" i="1"/>
  <c r="AD5" i="1"/>
  <c r="AF5" i="1"/>
  <c r="AD97" i="1"/>
  <c r="AF97" i="1"/>
  <c r="AD103" i="1"/>
  <c r="AF103" i="1"/>
  <c r="AD82" i="1"/>
  <c r="AF82" i="1"/>
  <c r="AD168" i="1"/>
  <c r="AF168" i="1"/>
  <c r="AD144" i="1"/>
  <c r="AF144" i="1"/>
  <c r="AD30" i="1"/>
  <c r="AF30" i="1"/>
  <c r="AD9" i="1"/>
  <c r="AF9" i="1"/>
  <c r="AD102" i="1"/>
  <c r="AF102" i="1"/>
  <c r="AD91" i="1"/>
  <c r="AF91" i="1"/>
  <c r="AD81" i="1"/>
  <c r="AF81" i="1"/>
  <c r="AD71" i="1"/>
  <c r="AF71" i="1"/>
  <c r="AD167" i="1"/>
  <c r="AF167" i="1"/>
  <c r="AD153" i="1"/>
  <c r="AF153" i="1"/>
  <c r="AD143" i="1"/>
  <c r="AF143" i="1"/>
  <c r="AD48" i="1"/>
  <c r="AF48" i="1"/>
  <c r="AD38" i="1"/>
  <c r="AF38" i="1"/>
  <c r="AD28" i="1"/>
  <c r="AF28" i="1"/>
  <c r="AD134" i="1"/>
  <c r="AF134" i="1"/>
  <c r="AD18" i="1"/>
  <c r="AF18" i="1"/>
  <c r="AD7" i="1"/>
  <c r="AF7" i="1"/>
  <c r="AD78" i="1"/>
  <c r="AF78" i="1"/>
  <c r="AD46" i="1"/>
  <c r="AF46" i="1"/>
  <c r="AD77" i="1"/>
  <c r="AF77" i="1"/>
  <c r="AD45" i="1"/>
  <c r="AF45" i="1"/>
  <c r="AD92" i="1"/>
  <c r="AF92" i="1"/>
  <c r="AD72" i="1"/>
  <c r="AF72" i="1"/>
  <c r="AD154" i="1"/>
  <c r="AF154" i="1"/>
  <c r="AD136" i="1"/>
  <c r="AF136" i="1"/>
  <c r="AD40" i="1"/>
  <c r="AF40" i="1"/>
  <c r="AD20" i="1"/>
  <c r="AF20" i="1"/>
  <c r="AD65" i="1"/>
  <c r="AF65" i="1"/>
  <c r="AD101" i="1"/>
  <c r="AF101" i="1"/>
  <c r="AD90" i="1"/>
  <c r="AF90" i="1"/>
  <c r="AD80" i="1"/>
  <c r="AF80" i="1"/>
  <c r="AD70" i="1"/>
  <c r="AF70" i="1"/>
  <c r="AD166" i="1"/>
  <c r="AF166" i="1"/>
  <c r="AD152" i="1"/>
  <c r="AF152" i="1"/>
  <c r="AD142" i="1"/>
  <c r="AF142" i="1"/>
  <c r="AD47" i="1"/>
  <c r="AF47" i="1"/>
  <c r="AD37" i="1"/>
  <c r="AF37" i="1"/>
  <c r="AD27" i="1"/>
  <c r="AF27" i="1"/>
  <c r="AD133" i="1"/>
  <c r="AF133" i="1"/>
  <c r="AD17" i="1"/>
  <c r="AF17" i="1"/>
  <c r="AD6" i="1"/>
  <c r="AF6" i="1"/>
  <c r="Y92" i="1"/>
  <c r="AC92" i="1"/>
  <c r="Y139" i="1"/>
  <c r="AC139" i="1"/>
  <c r="Y83" i="1"/>
  <c r="AC83" i="1"/>
  <c r="Y138" i="1"/>
  <c r="AC138" i="1"/>
  <c r="Y134" i="1"/>
  <c r="AC134" i="1"/>
  <c r="Y12" i="1"/>
  <c r="AC12" i="1"/>
  <c r="Y107" i="1"/>
  <c r="AC107" i="1"/>
  <c r="Y98" i="1"/>
  <c r="AC98" i="1"/>
  <c r="Y90" i="1"/>
  <c r="AC90" i="1"/>
  <c r="Y82" i="1"/>
  <c r="AC82" i="1"/>
  <c r="Y172" i="1"/>
  <c r="AC172" i="1"/>
  <c r="Y161" i="1"/>
  <c r="AC161" i="1"/>
  <c r="Y153" i="1"/>
  <c r="AC153" i="1"/>
  <c r="Y137" i="1"/>
  <c r="AC137" i="1"/>
  <c r="Y42" i="1"/>
  <c r="AC42" i="1"/>
  <c r="Y26" i="1"/>
  <c r="AC26" i="1"/>
  <c r="Y133" i="1"/>
  <c r="AC133" i="1"/>
  <c r="Y11" i="1"/>
  <c r="AC11" i="1"/>
  <c r="Y162" i="1"/>
  <c r="AC162" i="1"/>
  <c r="Y174" i="1"/>
  <c r="AC174" i="1"/>
  <c r="Y36" i="1"/>
  <c r="AC36" i="1"/>
  <c r="Y13" i="1"/>
  <c r="AC13" i="1"/>
  <c r="Y108" i="1"/>
  <c r="AC108" i="1"/>
  <c r="Y75" i="1"/>
  <c r="AC75" i="1"/>
  <c r="Y27" i="1"/>
  <c r="AC27" i="1"/>
  <c r="Y106" i="1"/>
  <c r="AC106" i="1"/>
  <c r="Y97" i="1"/>
  <c r="AC97" i="1"/>
  <c r="Y81" i="1"/>
  <c r="AC81" i="1"/>
  <c r="Y73" i="1"/>
  <c r="AC73" i="1"/>
  <c r="Y171" i="1"/>
  <c r="AC171" i="1"/>
  <c r="Y152" i="1"/>
  <c r="AC152" i="1"/>
  <c r="Y144" i="1"/>
  <c r="AC144" i="1"/>
  <c r="Y136" i="1"/>
  <c r="AC136" i="1"/>
  <c r="Y41" i="1"/>
  <c r="AC41" i="1"/>
  <c r="Y33" i="1"/>
  <c r="AC33" i="1"/>
  <c r="Y25" i="1"/>
  <c r="AC25" i="1"/>
  <c r="Y132" i="1"/>
  <c r="AC132" i="1"/>
  <c r="Y18" i="1"/>
  <c r="AC18" i="1"/>
  <c r="Y9" i="1"/>
  <c r="AC9" i="1"/>
  <c r="Y101" i="1"/>
  <c r="AC101" i="1"/>
  <c r="Y166" i="1"/>
  <c r="AC166" i="1"/>
  <c r="Y20" i="1"/>
  <c r="AC20" i="1"/>
  <c r="Y164" i="1"/>
  <c r="AC164" i="1"/>
  <c r="Y154" i="1"/>
  <c r="AC154" i="1"/>
  <c r="Y105" i="1"/>
  <c r="AC105" i="1"/>
  <c r="Y96" i="1"/>
  <c r="AC96" i="1"/>
  <c r="Y88" i="1"/>
  <c r="AC88" i="1"/>
  <c r="Y80" i="1"/>
  <c r="AC80" i="1"/>
  <c r="Y72" i="1"/>
  <c r="AC72" i="1"/>
  <c r="Y159" i="1"/>
  <c r="AC159" i="1"/>
  <c r="Y151" i="1"/>
  <c r="AC151" i="1"/>
  <c r="Y143" i="1"/>
  <c r="AC143" i="1"/>
  <c r="Y48" i="1"/>
  <c r="AC48" i="1"/>
  <c r="Y40" i="1"/>
  <c r="AC40" i="1"/>
  <c r="Y32" i="1"/>
  <c r="AC32" i="1"/>
  <c r="Y131" i="1"/>
  <c r="AC131" i="1"/>
  <c r="Y17" i="1"/>
  <c r="AC17" i="1"/>
  <c r="Y28" i="1"/>
  <c r="AC28" i="1"/>
  <c r="Y173" i="1"/>
  <c r="AC173" i="1"/>
  <c r="Y43" i="1"/>
  <c r="AC43" i="1"/>
  <c r="Y95" i="1"/>
  <c r="AC95" i="1"/>
  <c r="Y87" i="1"/>
  <c r="AC87" i="1"/>
  <c r="Y71" i="1"/>
  <c r="AC71" i="1"/>
  <c r="Y169" i="1"/>
  <c r="AC169" i="1"/>
  <c r="Y158" i="1"/>
  <c r="AC158" i="1"/>
  <c r="Y142" i="1"/>
  <c r="AC142" i="1"/>
  <c r="Y47" i="1"/>
  <c r="AC47" i="1"/>
  <c r="Y31" i="1"/>
  <c r="AC31" i="1"/>
  <c r="Y23" i="1"/>
  <c r="AC23" i="1"/>
  <c r="Y16" i="1"/>
  <c r="AC16" i="1"/>
  <c r="Y7" i="1"/>
  <c r="AC7" i="1"/>
  <c r="Y91" i="1"/>
  <c r="AC91" i="1"/>
  <c r="Y146" i="1"/>
  <c r="AC146" i="1"/>
  <c r="Y35" i="1"/>
  <c r="AC35" i="1"/>
  <c r="Y65" i="1"/>
  <c r="AC65" i="1"/>
  <c r="Y163" i="1"/>
  <c r="AC163" i="1"/>
  <c r="Y103" i="1"/>
  <c r="AC103" i="1"/>
  <c r="Y86" i="1"/>
  <c r="AC86" i="1"/>
  <c r="Y78" i="1"/>
  <c r="AC78" i="1"/>
  <c r="Y70" i="1"/>
  <c r="AC70" i="1"/>
  <c r="Y168" i="1"/>
  <c r="AC168" i="1"/>
  <c r="Y157" i="1"/>
  <c r="AC157" i="1"/>
  <c r="Y149" i="1"/>
  <c r="AC149" i="1"/>
  <c r="Y141" i="1"/>
  <c r="AC141" i="1"/>
  <c r="Y46" i="1"/>
  <c r="AC46" i="1"/>
  <c r="Y38" i="1"/>
  <c r="AC38" i="1"/>
  <c r="Y30" i="1"/>
  <c r="AC30" i="1"/>
  <c r="Y22" i="1"/>
  <c r="AC22" i="1"/>
  <c r="Y68" i="1"/>
  <c r="AC68" i="1"/>
  <c r="Y15" i="1"/>
  <c r="AC15" i="1"/>
  <c r="Y6" i="1"/>
  <c r="AC6" i="1"/>
  <c r="Y76" i="1"/>
  <c r="AC76" i="1"/>
  <c r="Y147" i="1"/>
  <c r="AC147" i="1"/>
  <c r="Y66" i="1"/>
  <c r="AC66" i="1"/>
  <c r="Y102" i="1"/>
  <c r="AC102" i="1"/>
  <c r="Y93" i="1"/>
  <c r="AC93" i="1"/>
  <c r="Y85" i="1"/>
  <c r="AC85" i="1"/>
  <c r="Y77" i="1"/>
  <c r="AC77" i="1"/>
  <c r="Y167" i="1"/>
  <c r="AC167" i="1"/>
  <c r="Y156" i="1"/>
  <c r="AC156" i="1"/>
  <c r="Y148" i="1"/>
  <c r="AC148" i="1"/>
  <c r="Y45" i="1"/>
  <c r="AC45" i="1"/>
  <c r="Y37" i="1"/>
  <c r="AC37" i="1"/>
  <c r="Y21" i="1"/>
  <c r="AC21" i="1"/>
  <c r="Y67" i="1"/>
  <c r="AC67" i="1"/>
  <c r="Y5" i="1"/>
  <c r="AC5" i="1"/>
  <c r="AW126" i="1"/>
  <c r="AX126" i="1" s="1"/>
  <c r="AZ126" i="1" s="1"/>
  <c r="AW62" i="1"/>
  <c r="AX62" i="1" s="1"/>
  <c r="AZ62" i="1" s="1"/>
  <c r="AW128" i="1"/>
  <c r="AX128" i="1" s="1"/>
  <c r="AZ128" i="1" s="1"/>
  <c r="AW61" i="1"/>
  <c r="AX61" i="1" s="1"/>
  <c r="AZ61" i="1" s="1"/>
  <c r="AW123" i="1"/>
  <c r="AX123" i="1" s="1"/>
  <c r="AZ123" i="1" s="1"/>
  <c r="AW63" i="1"/>
  <c r="AX63" i="1" s="1"/>
  <c r="AZ63" i="1" s="1"/>
  <c r="AW121" i="1"/>
  <c r="AX121" i="1" s="1"/>
  <c r="AZ121" i="1" s="1"/>
  <c r="AW129" i="1"/>
  <c r="AX129" i="1" s="1"/>
  <c r="AZ129" i="1" s="1"/>
  <c r="AW127" i="1"/>
  <c r="AX127" i="1" s="1"/>
  <c r="AZ127" i="1" s="1"/>
  <c r="AW59" i="1"/>
  <c r="AX59" i="1" s="1"/>
  <c r="AZ59" i="1" s="1"/>
  <c r="AW122" i="1"/>
  <c r="AX122" i="1" s="1"/>
  <c r="AZ122" i="1" s="1"/>
  <c r="AW124" i="1"/>
  <c r="AX124" i="1" s="1"/>
  <c r="AZ124" i="1" s="1"/>
  <c r="R100" i="1"/>
  <c r="T100" i="1" s="1"/>
  <c r="R65" i="1"/>
  <c r="R108" i="1"/>
  <c r="R107" i="1"/>
  <c r="R106" i="1"/>
  <c r="R105" i="1"/>
  <c r="R103" i="1"/>
  <c r="U103" i="1" s="1"/>
  <c r="R102" i="1"/>
  <c r="U102" i="1" s="1"/>
  <c r="R101" i="1"/>
  <c r="T101" i="1" s="1"/>
  <c r="BB127" i="1" l="1"/>
  <c r="BD127" i="1" s="1"/>
  <c r="BA127" i="1"/>
  <c r="BF127" i="1" s="1"/>
  <c r="BB62" i="1"/>
  <c r="BD62" i="1" s="1"/>
  <c r="BA62" i="1"/>
  <c r="BF62" i="1" s="1"/>
  <c r="BA122" i="1"/>
  <c r="BF122" i="1" s="1"/>
  <c r="BB122" i="1"/>
  <c r="BD122" i="1" s="1"/>
  <c r="BA129" i="1"/>
  <c r="BF129" i="1" s="1"/>
  <c r="BB129" i="1"/>
  <c r="BD129" i="1" s="1"/>
  <c r="BB126" i="1"/>
  <c r="BD126" i="1" s="1"/>
  <c r="BA126" i="1"/>
  <c r="BF126" i="1" s="1"/>
  <c r="BB61" i="1"/>
  <c r="BD61" i="1" s="1"/>
  <c r="BA61" i="1"/>
  <c r="BF61" i="1" s="1"/>
  <c r="BB121" i="1"/>
  <c r="BD121" i="1" s="1"/>
  <c r="BA121" i="1"/>
  <c r="BF121" i="1" s="1"/>
  <c r="BB59" i="1"/>
  <c r="BD59" i="1" s="1"/>
  <c r="BA59" i="1"/>
  <c r="BF59" i="1" s="1"/>
  <c r="BB63" i="1"/>
  <c r="BD63" i="1" s="1"/>
  <c r="BA63" i="1"/>
  <c r="BF63" i="1" s="1"/>
  <c r="BB123" i="1"/>
  <c r="BD123" i="1" s="1"/>
  <c r="BA123" i="1"/>
  <c r="BF123" i="1" s="1"/>
  <c r="BB124" i="1"/>
  <c r="BD124" i="1" s="1"/>
  <c r="BA124" i="1"/>
  <c r="BF124" i="1" s="1"/>
  <c r="BB128" i="1"/>
  <c r="BD128" i="1" s="1"/>
  <c r="BA128" i="1"/>
  <c r="BF128" i="1" s="1"/>
  <c r="T103" i="1"/>
  <c r="U100" i="1"/>
  <c r="T102" i="1"/>
  <c r="U101" i="1"/>
  <c r="T5" i="2" l="1"/>
  <c r="AA108" i="1" l="1"/>
  <c r="U108" i="1"/>
  <c r="V108" i="1" s="1"/>
  <c r="AA107" i="1"/>
  <c r="U107" i="1"/>
  <c r="V107" i="1" s="1"/>
  <c r="AA106" i="1"/>
  <c r="U106" i="1"/>
  <c r="V106" i="1" s="1"/>
  <c r="AA105" i="1"/>
  <c r="U105" i="1"/>
  <c r="V105" i="1" s="1"/>
  <c r="AA103" i="1"/>
  <c r="AA102" i="1"/>
  <c r="V102" i="1"/>
  <c r="AA101" i="1"/>
  <c r="V101" i="1"/>
  <c r="AA100" i="1"/>
  <c r="V100" i="1"/>
  <c r="AA174" i="1"/>
  <c r="R174" i="1"/>
  <c r="U174" i="1" s="1"/>
  <c r="V174" i="1" s="1"/>
  <c r="AA173" i="1"/>
  <c r="R173" i="1"/>
  <c r="U173" i="1" s="1"/>
  <c r="V173" i="1" s="1"/>
  <c r="AA172" i="1"/>
  <c r="R172" i="1"/>
  <c r="U172" i="1" s="1"/>
  <c r="V172" i="1" s="1"/>
  <c r="AA171" i="1"/>
  <c r="R171" i="1"/>
  <c r="U171" i="1" s="1"/>
  <c r="V171" i="1" s="1"/>
  <c r="AA169" i="1"/>
  <c r="R169" i="1"/>
  <c r="U169" i="1" s="1"/>
  <c r="V169" i="1" s="1"/>
  <c r="AA168" i="1"/>
  <c r="R168" i="1"/>
  <c r="T168" i="1" s="1"/>
  <c r="AA167" i="1"/>
  <c r="R167" i="1"/>
  <c r="T167" i="1" s="1"/>
  <c r="AA166" i="1"/>
  <c r="R166" i="1"/>
  <c r="T166" i="1" s="1"/>
  <c r="AA98" i="1"/>
  <c r="R98" i="1"/>
  <c r="U98" i="1" s="1"/>
  <c r="V98" i="1" s="1"/>
  <c r="AA97" i="1"/>
  <c r="R97" i="1"/>
  <c r="U97" i="1" s="1"/>
  <c r="V97" i="1" s="1"/>
  <c r="AA96" i="1"/>
  <c r="R96" i="1"/>
  <c r="T96" i="1" s="1"/>
  <c r="AA95" i="1"/>
  <c r="R95" i="1"/>
  <c r="U95" i="1" s="1"/>
  <c r="V95" i="1" s="1"/>
  <c r="AA93" i="1"/>
  <c r="R93" i="1"/>
  <c r="U93" i="1" s="1"/>
  <c r="V93" i="1" s="1"/>
  <c r="AA92" i="1"/>
  <c r="R92" i="1"/>
  <c r="U92" i="1" s="1"/>
  <c r="V92" i="1" s="1"/>
  <c r="AA91" i="1"/>
  <c r="R91" i="1"/>
  <c r="T91" i="1" s="1"/>
  <c r="AA90" i="1"/>
  <c r="R90" i="1"/>
  <c r="U90" i="1" s="1"/>
  <c r="V90" i="1" s="1"/>
  <c r="AA164" i="1"/>
  <c r="R164" i="1"/>
  <c r="U164" i="1" s="1"/>
  <c r="V164" i="1" s="1"/>
  <c r="AA163" i="1"/>
  <c r="R163" i="1"/>
  <c r="U163" i="1" s="1"/>
  <c r="V163" i="1" s="1"/>
  <c r="AA162" i="1"/>
  <c r="R162" i="1"/>
  <c r="U162" i="1" s="1"/>
  <c r="V162" i="1" s="1"/>
  <c r="AA161" i="1"/>
  <c r="R161" i="1"/>
  <c r="U161" i="1" s="1"/>
  <c r="V161" i="1" s="1"/>
  <c r="AA159" i="1"/>
  <c r="R159" i="1"/>
  <c r="U159" i="1" s="1"/>
  <c r="V159" i="1" s="1"/>
  <c r="AA158" i="1"/>
  <c r="R158" i="1"/>
  <c r="U158" i="1" s="1"/>
  <c r="V158" i="1" s="1"/>
  <c r="AA157" i="1"/>
  <c r="R157" i="1"/>
  <c r="U157" i="1" s="1"/>
  <c r="V157" i="1" s="1"/>
  <c r="AA156" i="1"/>
  <c r="R156" i="1"/>
  <c r="T156" i="1" s="1"/>
  <c r="AA88" i="1"/>
  <c r="R88" i="1"/>
  <c r="U88" i="1" s="1"/>
  <c r="V88" i="1" s="1"/>
  <c r="AA87" i="1"/>
  <c r="R87" i="1"/>
  <c r="U87" i="1" s="1"/>
  <c r="V87" i="1" s="1"/>
  <c r="AA86" i="1"/>
  <c r="R86" i="1"/>
  <c r="T86" i="1" s="1"/>
  <c r="AA85" i="1"/>
  <c r="R85" i="1"/>
  <c r="U85" i="1" s="1"/>
  <c r="V85" i="1" s="1"/>
  <c r="AA83" i="1"/>
  <c r="R83" i="1"/>
  <c r="U83" i="1" s="1"/>
  <c r="V83" i="1" s="1"/>
  <c r="AA82" i="1"/>
  <c r="R82" i="1"/>
  <c r="U82" i="1" s="1"/>
  <c r="V82" i="1" s="1"/>
  <c r="AA81" i="1"/>
  <c r="R81" i="1"/>
  <c r="U81" i="1" s="1"/>
  <c r="V81" i="1" s="1"/>
  <c r="AA80" i="1"/>
  <c r="R80" i="1"/>
  <c r="U80" i="1" s="1"/>
  <c r="V80" i="1" s="1"/>
  <c r="AA78" i="1"/>
  <c r="R78" i="1"/>
  <c r="T78" i="1" s="1"/>
  <c r="AA77" i="1"/>
  <c r="R77" i="1"/>
  <c r="U77" i="1" s="1"/>
  <c r="V77" i="1" s="1"/>
  <c r="AA76" i="1"/>
  <c r="R76" i="1"/>
  <c r="T76" i="1" s="1"/>
  <c r="AA75" i="1"/>
  <c r="R75" i="1"/>
  <c r="U75" i="1" s="1"/>
  <c r="V75" i="1" s="1"/>
  <c r="AA73" i="1"/>
  <c r="R73" i="1"/>
  <c r="U73" i="1" s="1"/>
  <c r="V73" i="1" s="1"/>
  <c r="AA72" i="1"/>
  <c r="R72" i="1"/>
  <c r="U72" i="1" s="1"/>
  <c r="V72" i="1" s="1"/>
  <c r="AA71" i="1"/>
  <c r="R71" i="1"/>
  <c r="T71" i="1" s="1"/>
  <c r="AA70" i="1"/>
  <c r="R70" i="1"/>
  <c r="U70" i="1" s="1"/>
  <c r="V70" i="1" s="1"/>
  <c r="AA154" i="1"/>
  <c r="R154" i="1"/>
  <c r="U154" i="1" s="1"/>
  <c r="V154" i="1" s="1"/>
  <c r="AA153" i="1"/>
  <c r="R153" i="1"/>
  <c r="U153" i="1" s="1"/>
  <c r="V153" i="1" s="1"/>
  <c r="AA152" i="1"/>
  <c r="R152" i="1"/>
  <c r="T152" i="1" s="1"/>
  <c r="AA151" i="1"/>
  <c r="R151" i="1"/>
  <c r="U151" i="1" s="1"/>
  <c r="V151" i="1" s="1"/>
  <c r="AA149" i="1"/>
  <c r="R149" i="1"/>
  <c r="U149" i="1" s="1"/>
  <c r="V149" i="1" s="1"/>
  <c r="AA148" i="1"/>
  <c r="R148" i="1"/>
  <c r="T148" i="1" s="1"/>
  <c r="AA147" i="1"/>
  <c r="R147" i="1"/>
  <c r="T147" i="1" s="1"/>
  <c r="AA146" i="1"/>
  <c r="R146" i="1"/>
  <c r="T146" i="1" s="1"/>
  <c r="AA144" i="1"/>
  <c r="R144" i="1"/>
  <c r="U144" i="1" s="1"/>
  <c r="V144" i="1" s="1"/>
  <c r="AA143" i="1"/>
  <c r="R143" i="1"/>
  <c r="U143" i="1" s="1"/>
  <c r="V143" i="1" s="1"/>
  <c r="AA142" i="1"/>
  <c r="R142" i="1"/>
  <c r="T142" i="1" s="1"/>
  <c r="AA141" i="1"/>
  <c r="R141" i="1"/>
  <c r="U141" i="1" s="1"/>
  <c r="V141" i="1" s="1"/>
  <c r="R136" i="1"/>
  <c r="T136" i="1" s="1"/>
  <c r="AA139" i="1"/>
  <c r="R139" i="1"/>
  <c r="U139" i="1" s="1"/>
  <c r="V139" i="1" s="1"/>
  <c r="AA138" i="1"/>
  <c r="R138" i="1"/>
  <c r="T138" i="1" s="1"/>
  <c r="AA137" i="1"/>
  <c r="R137" i="1"/>
  <c r="T137" i="1" s="1"/>
  <c r="AA136" i="1"/>
  <c r="AH108" i="1"/>
  <c r="L108" i="1"/>
  <c r="M108" i="1" s="1"/>
  <c r="K108" i="1"/>
  <c r="J108" i="1"/>
  <c r="H108" i="1"/>
  <c r="G108" i="1"/>
  <c r="D108" i="1" s="1"/>
  <c r="E108" i="1" s="1"/>
  <c r="AH107" i="1"/>
  <c r="L107" i="1"/>
  <c r="M107" i="1" s="1"/>
  <c r="K107" i="1"/>
  <c r="J107" i="1"/>
  <c r="H107" i="1"/>
  <c r="G107" i="1"/>
  <c r="D107" i="1" s="1"/>
  <c r="E107" i="1" s="1"/>
  <c r="AH106" i="1"/>
  <c r="L106" i="1"/>
  <c r="M106" i="1" s="1"/>
  <c r="K106" i="1"/>
  <c r="J106" i="1"/>
  <c r="H106" i="1"/>
  <c r="G106" i="1"/>
  <c r="D106" i="1" s="1"/>
  <c r="E106" i="1" s="1"/>
  <c r="AH105" i="1"/>
  <c r="L105" i="1"/>
  <c r="M105" i="1" s="1"/>
  <c r="K105" i="1"/>
  <c r="J105" i="1"/>
  <c r="H105" i="1"/>
  <c r="G105" i="1"/>
  <c r="D105" i="1" s="1"/>
  <c r="E105" i="1" s="1"/>
  <c r="AH103" i="1"/>
  <c r="L103" i="1"/>
  <c r="M103" i="1" s="1"/>
  <c r="K103" i="1"/>
  <c r="J103" i="1"/>
  <c r="H103" i="1"/>
  <c r="G103" i="1"/>
  <c r="D103" i="1" s="1"/>
  <c r="E103" i="1" s="1"/>
  <c r="AH102" i="1"/>
  <c r="L102" i="1"/>
  <c r="M102" i="1" s="1"/>
  <c r="K102" i="1"/>
  <c r="J102" i="1"/>
  <c r="H102" i="1"/>
  <c r="G102" i="1"/>
  <c r="D102" i="1" s="1"/>
  <c r="E102" i="1" s="1"/>
  <c r="AH101" i="1"/>
  <c r="L101" i="1"/>
  <c r="M101" i="1" s="1"/>
  <c r="K101" i="1"/>
  <c r="J101" i="1"/>
  <c r="H101" i="1"/>
  <c r="G101" i="1"/>
  <c r="D101" i="1" s="1"/>
  <c r="E101" i="1" s="1"/>
  <c r="AH100" i="1"/>
  <c r="L100" i="1"/>
  <c r="M100" i="1" s="1"/>
  <c r="K100" i="1"/>
  <c r="J100" i="1"/>
  <c r="H100" i="1"/>
  <c r="G100" i="1"/>
  <c r="D100" i="1" s="1"/>
  <c r="E100" i="1" s="1"/>
  <c r="AH174" i="1"/>
  <c r="L174" i="1"/>
  <c r="M174" i="1" s="1"/>
  <c r="K174" i="1"/>
  <c r="J174" i="1"/>
  <c r="H174" i="1"/>
  <c r="G174" i="1"/>
  <c r="D174" i="1" s="1"/>
  <c r="E174" i="1" s="1"/>
  <c r="AH173" i="1"/>
  <c r="L173" i="1"/>
  <c r="M173" i="1" s="1"/>
  <c r="K173" i="1"/>
  <c r="J173" i="1"/>
  <c r="H173" i="1"/>
  <c r="G173" i="1"/>
  <c r="D173" i="1" s="1"/>
  <c r="E173" i="1" s="1"/>
  <c r="AH172" i="1"/>
  <c r="L172" i="1"/>
  <c r="M172" i="1" s="1"/>
  <c r="K172" i="1"/>
  <c r="J172" i="1"/>
  <c r="H172" i="1"/>
  <c r="G172" i="1"/>
  <c r="D172" i="1" s="1"/>
  <c r="E172" i="1" s="1"/>
  <c r="AH171" i="1"/>
  <c r="L171" i="1"/>
  <c r="M171" i="1" s="1"/>
  <c r="K171" i="1"/>
  <c r="J171" i="1"/>
  <c r="H171" i="1"/>
  <c r="G171" i="1"/>
  <c r="D171" i="1" s="1"/>
  <c r="E171" i="1" s="1"/>
  <c r="AH169" i="1"/>
  <c r="L169" i="1"/>
  <c r="M169" i="1" s="1"/>
  <c r="K169" i="1"/>
  <c r="J169" i="1"/>
  <c r="H169" i="1"/>
  <c r="G169" i="1"/>
  <c r="D169" i="1" s="1"/>
  <c r="E169" i="1" s="1"/>
  <c r="AH168" i="1"/>
  <c r="L168" i="1"/>
  <c r="M168" i="1" s="1"/>
  <c r="K168" i="1"/>
  <c r="J168" i="1"/>
  <c r="H168" i="1"/>
  <c r="G168" i="1"/>
  <c r="D168" i="1" s="1"/>
  <c r="E168" i="1" s="1"/>
  <c r="AH167" i="1"/>
  <c r="L167" i="1"/>
  <c r="M167" i="1" s="1"/>
  <c r="K167" i="1"/>
  <c r="J167" i="1"/>
  <c r="H167" i="1"/>
  <c r="G167" i="1"/>
  <c r="D167" i="1" s="1"/>
  <c r="E167" i="1" s="1"/>
  <c r="AH166" i="1"/>
  <c r="L166" i="1"/>
  <c r="M166" i="1" s="1"/>
  <c r="K166" i="1"/>
  <c r="J166" i="1"/>
  <c r="H166" i="1"/>
  <c r="G166" i="1"/>
  <c r="D166" i="1" s="1"/>
  <c r="E166" i="1" s="1"/>
  <c r="AH98" i="1"/>
  <c r="L98" i="1"/>
  <c r="M98" i="1" s="1"/>
  <c r="K98" i="1"/>
  <c r="J98" i="1"/>
  <c r="H98" i="1"/>
  <c r="G98" i="1"/>
  <c r="D98" i="1" s="1"/>
  <c r="E98" i="1" s="1"/>
  <c r="AH97" i="1"/>
  <c r="L97" i="1"/>
  <c r="M97" i="1" s="1"/>
  <c r="K97" i="1"/>
  <c r="J97" i="1"/>
  <c r="H97" i="1"/>
  <c r="G97" i="1"/>
  <c r="D97" i="1" s="1"/>
  <c r="E97" i="1" s="1"/>
  <c r="AH96" i="1"/>
  <c r="L96" i="1"/>
  <c r="M96" i="1" s="1"/>
  <c r="K96" i="1"/>
  <c r="J96" i="1"/>
  <c r="H96" i="1"/>
  <c r="G96" i="1"/>
  <c r="D96" i="1" s="1"/>
  <c r="E96" i="1" s="1"/>
  <c r="AH95" i="1"/>
  <c r="L95" i="1"/>
  <c r="M95" i="1" s="1"/>
  <c r="K95" i="1"/>
  <c r="J95" i="1"/>
  <c r="H95" i="1"/>
  <c r="G95" i="1"/>
  <c r="D95" i="1" s="1"/>
  <c r="E95" i="1" s="1"/>
  <c r="AH93" i="1"/>
  <c r="L93" i="1"/>
  <c r="M93" i="1" s="1"/>
  <c r="K93" i="1"/>
  <c r="J93" i="1"/>
  <c r="H93" i="1"/>
  <c r="G93" i="1"/>
  <c r="D93" i="1" s="1"/>
  <c r="E93" i="1" s="1"/>
  <c r="AH92" i="1"/>
  <c r="L92" i="1"/>
  <c r="M92" i="1" s="1"/>
  <c r="K92" i="1"/>
  <c r="J92" i="1"/>
  <c r="H92" i="1"/>
  <c r="G92" i="1"/>
  <c r="D92" i="1" s="1"/>
  <c r="E92" i="1" s="1"/>
  <c r="AH91" i="1"/>
  <c r="L91" i="1"/>
  <c r="M91" i="1" s="1"/>
  <c r="K91" i="1"/>
  <c r="J91" i="1"/>
  <c r="H91" i="1"/>
  <c r="G91" i="1"/>
  <c r="D91" i="1" s="1"/>
  <c r="E91" i="1" s="1"/>
  <c r="AH90" i="1"/>
  <c r="L90" i="1"/>
  <c r="M90" i="1" s="1"/>
  <c r="K90" i="1"/>
  <c r="J90" i="1"/>
  <c r="H90" i="1"/>
  <c r="G90" i="1"/>
  <c r="D90" i="1" s="1"/>
  <c r="E90" i="1" s="1"/>
  <c r="AH164" i="1"/>
  <c r="L164" i="1"/>
  <c r="M164" i="1" s="1"/>
  <c r="K164" i="1"/>
  <c r="J164" i="1"/>
  <c r="H164" i="1"/>
  <c r="G164" i="1"/>
  <c r="D164" i="1" s="1"/>
  <c r="E164" i="1" s="1"/>
  <c r="AH163" i="1"/>
  <c r="L163" i="1"/>
  <c r="M163" i="1" s="1"/>
  <c r="K163" i="1"/>
  <c r="J163" i="1"/>
  <c r="H163" i="1"/>
  <c r="G163" i="1"/>
  <c r="D163" i="1" s="1"/>
  <c r="E163" i="1" s="1"/>
  <c r="AH162" i="1"/>
  <c r="L162" i="1"/>
  <c r="M162" i="1" s="1"/>
  <c r="K162" i="1"/>
  <c r="J162" i="1"/>
  <c r="H162" i="1"/>
  <c r="G162" i="1"/>
  <c r="D162" i="1" s="1"/>
  <c r="E162" i="1" s="1"/>
  <c r="AH161" i="1"/>
  <c r="L161" i="1"/>
  <c r="M161" i="1" s="1"/>
  <c r="K161" i="1"/>
  <c r="J161" i="1"/>
  <c r="H161" i="1"/>
  <c r="G161" i="1"/>
  <c r="D161" i="1" s="1"/>
  <c r="E161" i="1" s="1"/>
  <c r="AH159" i="1"/>
  <c r="L159" i="1"/>
  <c r="M159" i="1" s="1"/>
  <c r="K159" i="1"/>
  <c r="J159" i="1"/>
  <c r="H159" i="1"/>
  <c r="G159" i="1"/>
  <c r="D159" i="1" s="1"/>
  <c r="E159" i="1" s="1"/>
  <c r="AH158" i="1"/>
  <c r="L158" i="1"/>
  <c r="M158" i="1" s="1"/>
  <c r="K158" i="1"/>
  <c r="J158" i="1"/>
  <c r="H158" i="1"/>
  <c r="G158" i="1"/>
  <c r="D158" i="1" s="1"/>
  <c r="E158" i="1" s="1"/>
  <c r="AH157" i="1"/>
  <c r="L157" i="1"/>
  <c r="M157" i="1" s="1"/>
  <c r="K157" i="1"/>
  <c r="J157" i="1"/>
  <c r="H157" i="1"/>
  <c r="G157" i="1"/>
  <c r="D157" i="1" s="1"/>
  <c r="E157" i="1" s="1"/>
  <c r="AH156" i="1"/>
  <c r="L156" i="1"/>
  <c r="M156" i="1" s="1"/>
  <c r="K156" i="1"/>
  <c r="J156" i="1"/>
  <c r="H156" i="1"/>
  <c r="G156" i="1"/>
  <c r="D156" i="1" s="1"/>
  <c r="E156" i="1" s="1"/>
  <c r="AH88" i="1"/>
  <c r="L88" i="1"/>
  <c r="M88" i="1" s="1"/>
  <c r="K88" i="1"/>
  <c r="J88" i="1"/>
  <c r="H88" i="1"/>
  <c r="G88" i="1"/>
  <c r="D88" i="1" s="1"/>
  <c r="E88" i="1" s="1"/>
  <c r="AH87" i="1"/>
  <c r="L87" i="1"/>
  <c r="M87" i="1" s="1"/>
  <c r="K87" i="1"/>
  <c r="J87" i="1"/>
  <c r="H87" i="1"/>
  <c r="G87" i="1"/>
  <c r="D87" i="1" s="1"/>
  <c r="E87" i="1" s="1"/>
  <c r="AH86" i="1"/>
  <c r="L86" i="1"/>
  <c r="M86" i="1" s="1"/>
  <c r="K86" i="1"/>
  <c r="J86" i="1"/>
  <c r="H86" i="1"/>
  <c r="G86" i="1"/>
  <c r="D86" i="1" s="1"/>
  <c r="E86" i="1" s="1"/>
  <c r="AH85" i="1"/>
  <c r="L85" i="1"/>
  <c r="M85" i="1" s="1"/>
  <c r="K85" i="1"/>
  <c r="J85" i="1"/>
  <c r="H85" i="1"/>
  <c r="G85" i="1"/>
  <c r="D85" i="1" s="1"/>
  <c r="E85" i="1" s="1"/>
  <c r="AH83" i="1"/>
  <c r="L83" i="1"/>
  <c r="M83" i="1" s="1"/>
  <c r="K83" i="1"/>
  <c r="J83" i="1"/>
  <c r="H83" i="1"/>
  <c r="G83" i="1"/>
  <c r="D83" i="1" s="1"/>
  <c r="E83" i="1" s="1"/>
  <c r="AH82" i="1"/>
  <c r="L82" i="1"/>
  <c r="M82" i="1" s="1"/>
  <c r="K82" i="1"/>
  <c r="J82" i="1"/>
  <c r="H82" i="1"/>
  <c r="G82" i="1"/>
  <c r="D82" i="1" s="1"/>
  <c r="E82" i="1" s="1"/>
  <c r="AH81" i="1"/>
  <c r="L81" i="1"/>
  <c r="M81" i="1" s="1"/>
  <c r="K81" i="1"/>
  <c r="J81" i="1"/>
  <c r="H81" i="1"/>
  <c r="G81" i="1"/>
  <c r="D81" i="1" s="1"/>
  <c r="E81" i="1" s="1"/>
  <c r="AH80" i="1"/>
  <c r="L80" i="1"/>
  <c r="M80" i="1" s="1"/>
  <c r="K80" i="1"/>
  <c r="J80" i="1"/>
  <c r="H80" i="1"/>
  <c r="G80" i="1"/>
  <c r="D80" i="1" s="1"/>
  <c r="E80" i="1" s="1"/>
  <c r="AH78" i="1"/>
  <c r="L78" i="1"/>
  <c r="M78" i="1" s="1"/>
  <c r="K78" i="1"/>
  <c r="J78" i="1"/>
  <c r="H78" i="1"/>
  <c r="G78" i="1"/>
  <c r="D78" i="1" s="1"/>
  <c r="E78" i="1" s="1"/>
  <c r="AH77" i="1"/>
  <c r="L77" i="1"/>
  <c r="M77" i="1" s="1"/>
  <c r="K77" i="1"/>
  <c r="J77" i="1"/>
  <c r="H77" i="1"/>
  <c r="G77" i="1"/>
  <c r="D77" i="1" s="1"/>
  <c r="E77" i="1" s="1"/>
  <c r="AH76" i="1"/>
  <c r="L76" i="1"/>
  <c r="M76" i="1" s="1"/>
  <c r="K76" i="1"/>
  <c r="J76" i="1"/>
  <c r="H76" i="1"/>
  <c r="G76" i="1"/>
  <c r="D76" i="1" s="1"/>
  <c r="E76" i="1" s="1"/>
  <c r="AH75" i="1"/>
  <c r="L75" i="1"/>
  <c r="M75" i="1" s="1"/>
  <c r="K75" i="1"/>
  <c r="J75" i="1"/>
  <c r="H75" i="1"/>
  <c r="G75" i="1"/>
  <c r="D75" i="1" s="1"/>
  <c r="E75" i="1" s="1"/>
  <c r="AH73" i="1"/>
  <c r="L73" i="1"/>
  <c r="M73" i="1" s="1"/>
  <c r="K73" i="1"/>
  <c r="J73" i="1"/>
  <c r="H73" i="1"/>
  <c r="G73" i="1"/>
  <c r="D73" i="1" s="1"/>
  <c r="E73" i="1" s="1"/>
  <c r="AH72" i="1"/>
  <c r="L72" i="1"/>
  <c r="M72" i="1" s="1"/>
  <c r="K72" i="1"/>
  <c r="J72" i="1"/>
  <c r="H72" i="1"/>
  <c r="G72" i="1"/>
  <c r="D72" i="1" s="1"/>
  <c r="E72" i="1" s="1"/>
  <c r="AH71" i="1"/>
  <c r="L71" i="1"/>
  <c r="M71" i="1" s="1"/>
  <c r="K71" i="1"/>
  <c r="J71" i="1"/>
  <c r="H71" i="1"/>
  <c r="G71" i="1"/>
  <c r="D71" i="1" s="1"/>
  <c r="E71" i="1" s="1"/>
  <c r="AH70" i="1"/>
  <c r="L70" i="1"/>
  <c r="M70" i="1" s="1"/>
  <c r="K70" i="1"/>
  <c r="J70" i="1"/>
  <c r="H70" i="1"/>
  <c r="G70" i="1"/>
  <c r="D70" i="1" s="1"/>
  <c r="E70" i="1" s="1"/>
  <c r="AH154" i="1"/>
  <c r="L154" i="1"/>
  <c r="M154" i="1" s="1"/>
  <c r="K154" i="1"/>
  <c r="J154" i="1"/>
  <c r="H154" i="1"/>
  <c r="G154" i="1"/>
  <c r="D154" i="1" s="1"/>
  <c r="E154" i="1" s="1"/>
  <c r="AH153" i="1"/>
  <c r="L153" i="1"/>
  <c r="M153" i="1" s="1"/>
  <c r="K153" i="1"/>
  <c r="J153" i="1"/>
  <c r="H153" i="1"/>
  <c r="G153" i="1"/>
  <c r="D153" i="1" s="1"/>
  <c r="E153" i="1" s="1"/>
  <c r="AH152" i="1"/>
  <c r="L152" i="1"/>
  <c r="M152" i="1" s="1"/>
  <c r="K152" i="1"/>
  <c r="J152" i="1"/>
  <c r="H152" i="1"/>
  <c r="G152" i="1"/>
  <c r="D152" i="1" s="1"/>
  <c r="E152" i="1" s="1"/>
  <c r="AH151" i="1"/>
  <c r="L151" i="1"/>
  <c r="M151" i="1" s="1"/>
  <c r="K151" i="1"/>
  <c r="J151" i="1"/>
  <c r="H151" i="1"/>
  <c r="G151" i="1"/>
  <c r="D151" i="1" s="1"/>
  <c r="E151" i="1" s="1"/>
  <c r="AH149" i="1"/>
  <c r="L149" i="1"/>
  <c r="M149" i="1" s="1"/>
  <c r="K149" i="1"/>
  <c r="J149" i="1"/>
  <c r="H149" i="1"/>
  <c r="G149" i="1"/>
  <c r="D149" i="1" s="1"/>
  <c r="E149" i="1" s="1"/>
  <c r="AH148" i="1"/>
  <c r="L148" i="1"/>
  <c r="M148" i="1" s="1"/>
  <c r="K148" i="1"/>
  <c r="J148" i="1"/>
  <c r="H148" i="1"/>
  <c r="G148" i="1"/>
  <c r="D148" i="1" s="1"/>
  <c r="E148" i="1" s="1"/>
  <c r="AH147" i="1"/>
  <c r="L147" i="1"/>
  <c r="M147" i="1" s="1"/>
  <c r="K147" i="1"/>
  <c r="J147" i="1"/>
  <c r="H147" i="1"/>
  <c r="G147" i="1"/>
  <c r="D147" i="1" s="1"/>
  <c r="E147" i="1" s="1"/>
  <c r="AH146" i="1"/>
  <c r="L146" i="1"/>
  <c r="M146" i="1" s="1"/>
  <c r="K146" i="1"/>
  <c r="J146" i="1"/>
  <c r="H146" i="1"/>
  <c r="G146" i="1"/>
  <c r="D146" i="1" s="1"/>
  <c r="E146" i="1" s="1"/>
  <c r="AH144" i="1"/>
  <c r="L144" i="1"/>
  <c r="M144" i="1" s="1"/>
  <c r="K144" i="1"/>
  <c r="J144" i="1"/>
  <c r="H144" i="1"/>
  <c r="G144" i="1"/>
  <c r="D144" i="1" s="1"/>
  <c r="E144" i="1" s="1"/>
  <c r="AH143" i="1"/>
  <c r="L143" i="1"/>
  <c r="M143" i="1" s="1"/>
  <c r="K143" i="1"/>
  <c r="J143" i="1"/>
  <c r="H143" i="1"/>
  <c r="G143" i="1"/>
  <c r="D143" i="1" s="1"/>
  <c r="E143" i="1" s="1"/>
  <c r="AH142" i="1"/>
  <c r="L142" i="1"/>
  <c r="M142" i="1" s="1"/>
  <c r="K142" i="1"/>
  <c r="J142" i="1"/>
  <c r="H142" i="1"/>
  <c r="G142" i="1"/>
  <c r="D142" i="1" s="1"/>
  <c r="E142" i="1" s="1"/>
  <c r="AH141" i="1"/>
  <c r="L141" i="1"/>
  <c r="M141" i="1" s="1"/>
  <c r="K141" i="1"/>
  <c r="J141" i="1"/>
  <c r="H141" i="1"/>
  <c r="G141" i="1"/>
  <c r="D141" i="1" s="1"/>
  <c r="E141" i="1" s="1"/>
  <c r="AH139" i="1"/>
  <c r="AH138" i="1"/>
  <c r="AH137" i="1"/>
  <c r="AH136" i="1"/>
  <c r="L139" i="1"/>
  <c r="M139" i="1" s="1"/>
  <c r="K139" i="1"/>
  <c r="J139" i="1"/>
  <c r="H139" i="1"/>
  <c r="G139" i="1"/>
  <c r="D139" i="1" s="1"/>
  <c r="E139" i="1" s="1"/>
  <c r="L138" i="1"/>
  <c r="M138" i="1" s="1"/>
  <c r="K138" i="1"/>
  <c r="J138" i="1"/>
  <c r="H138" i="1"/>
  <c r="G138" i="1"/>
  <c r="D138" i="1" s="1"/>
  <c r="E138" i="1" s="1"/>
  <c r="L137" i="1"/>
  <c r="M137" i="1" s="1"/>
  <c r="K137" i="1"/>
  <c r="J137" i="1"/>
  <c r="H137" i="1"/>
  <c r="G137" i="1"/>
  <c r="D137" i="1" s="1"/>
  <c r="E137" i="1" s="1"/>
  <c r="L136" i="1"/>
  <c r="M136" i="1" s="1"/>
  <c r="K136" i="1"/>
  <c r="J136" i="1"/>
  <c r="H136" i="1"/>
  <c r="G136" i="1"/>
  <c r="D136" i="1" s="1"/>
  <c r="E136" i="1" s="1"/>
  <c r="AH48" i="1"/>
  <c r="AA48" i="1"/>
  <c r="R48" i="1"/>
  <c r="U48" i="1" s="1"/>
  <c r="V48" i="1" s="1"/>
  <c r="L48" i="1"/>
  <c r="M48" i="1" s="1"/>
  <c r="K48" i="1"/>
  <c r="J48" i="1"/>
  <c r="H48" i="1"/>
  <c r="G48" i="1"/>
  <c r="D48" i="1" s="1"/>
  <c r="E48" i="1" s="1"/>
  <c r="AH47" i="1"/>
  <c r="AA47" i="1"/>
  <c r="R47" i="1"/>
  <c r="U47" i="1" s="1"/>
  <c r="V47" i="1" s="1"/>
  <c r="L47" i="1"/>
  <c r="M47" i="1" s="1"/>
  <c r="K47" i="1"/>
  <c r="J47" i="1"/>
  <c r="H47" i="1"/>
  <c r="G47" i="1"/>
  <c r="D47" i="1" s="1"/>
  <c r="E47" i="1" s="1"/>
  <c r="AH46" i="1"/>
  <c r="AA46" i="1"/>
  <c r="R46" i="1"/>
  <c r="U46" i="1" s="1"/>
  <c r="V46" i="1" s="1"/>
  <c r="L46" i="1"/>
  <c r="M46" i="1" s="1"/>
  <c r="K46" i="1"/>
  <c r="J46" i="1"/>
  <c r="H46" i="1"/>
  <c r="G46" i="1"/>
  <c r="D46" i="1" s="1"/>
  <c r="E46" i="1" s="1"/>
  <c r="AH45" i="1"/>
  <c r="AA45" i="1"/>
  <c r="R45" i="1"/>
  <c r="U45" i="1" s="1"/>
  <c r="V45" i="1" s="1"/>
  <c r="L45" i="1"/>
  <c r="M45" i="1" s="1"/>
  <c r="K45" i="1"/>
  <c r="J45" i="1"/>
  <c r="H45" i="1"/>
  <c r="G45" i="1"/>
  <c r="D45" i="1" s="1"/>
  <c r="E45" i="1" s="1"/>
  <c r="AH43" i="1"/>
  <c r="AA43" i="1"/>
  <c r="R43" i="1"/>
  <c r="U43" i="1" s="1"/>
  <c r="V43" i="1" s="1"/>
  <c r="L43" i="1"/>
  <c r="M43" i="1" s="1"/>
  <c r="K43" i="1"/>
  <c r="J43" i="1"/>
  <c r="H43" i="1"/>
  <c r="G43" i="1"/>
  <c r="D43" i="1" s="1"/>
  <c r="E43" i="1" s="1"/>
  <c r="AH42" i="1"/>
  <c r="AA42" i="1"/>
  <c r="R42" i="1"/>
  <c r="U42" i="1" s="1"/>
  <c r="V42" i="1" s="1"/>
  <c r="L42" i="1"/>
  <c r="M42" i="1" s="1"/>
  <c r="K42" i="1"/>
  <c r="J42" i="1"/>
  <c r="H42" i="1"/>
  <c r="G42" i="1"/>
  <c r="D42" i="1" s="1"/>
  <c r="E42" i="1" s="1"/>
  <c r="AH41" i="1"/>
  <c r="AA41" i="1"/>
  <c r="R41" i="1"/>
  <c r="T41" i="1" s="1"/>
  <c r="L41" i="1"/>
  <c r="M41" i="1" s="1"/>
  <c r="K41" i="1"/>
  <c r="J41" i="1"/>
  <c r="H41" i="1"/>
  <c r="G41" i="1"/>
  <c r="D41" i="1" s="1"/>
  <c r="E41" i="1" s="1"/>
  <c r="AH40" i="1"/>
  <c r="AA40" i="1"/>
  <c r="R40" i="1"/>
  <c r="U40" i="1" s="1"/>
  <c r="V40" i="1" s="1"/>
  <c r="L40" i="1"/>
  <c r="M40" i="1" s="1"/>
  <c r="K40" i="1"/>
  <c r="J40" i="1"/>
  <c r="H40" i="1"/>
  <c r="G40" i="1"/>
  <c r="D40" i="1" s="1"/>
  <c r="E40" i="1" s="1"/>
  <c r="AH38" i="1"/>
  <c r="AA38" i="1"/>
  <c r="R38" i="1"/>
  <c r="T38" i="1" s="1"/>
  <c r="L38" i="1"/>
  <c r="M38" i="1" s="1"/>
  <c r="K38" i="1"/>
  <c r="J38" i="1"/>
  <c r="H38" i="1"/>
  <c r="G38" i="1"/>
  <c r="D38" i="1" s="1"/>
  <c r="E38" i="1" s="1"/>
  <c r="AH37" i="1"/>
  <c r="AA37" i="1"/>
  <c r="R37" i="1"/>
  <c r="T37" i="1" s="1"/>
  <c r="L37" i="1"/>
  <c r="M37" i="1" s="1"/>
  <c r="K37" i="1"/>
  <c r="J37" i="1"/>
  <c r="H37" i="1"/>
  <c r="G37" i="1"/>
  <c r="D37" i="1" s="1"/>
  <c r="E37" i="1" s="1"/>
  <c r="AH36" i="1"/>
  <c r="AA36" i="1"/>
  <c r="R36" i="1"/>
  <c r="U36" i="1" s="1"/>
  <c r="V36" i="1" s="1"/>
  <c r="L36" i="1"/>
  <c r="M36" i="1" s="1"/>
  <c r="K36" i="1"/>
  <c r="J36" i="1"/>
  <c r="H36" i="1"/>
  <c r="G36" i="1"/>
  <c r="D36" i="1" s="1"/>
  <c r="E36" i="1" s="1"/>
  <c r="AH35" i="1"/>
  <c r="AA35" i="1"/>
  <c r="R35" i="1"/>
  <c r="U35" i="1" s="1"/>
  <c r="V35" i="1" s="1"/>
  <c r="L35" i="1"/>
  <c r="M35" i="1" s="1"/>
  <c r="K35" i="1"/>
  <c r="J35" i="1"/>
  <c r="H35" i="1"/>
  <c r="G35" i="1"/>
  <c r="D35" i="1" s="1"/>
  <c r="E35" i="1" s="1"/>
  <c r="AH33" i="1"/>
  <c r="AA33" i="1"/>
  <c r="R33" i="1"/>
  <c r="T33" i="1" s="1"/>
  <c r="L33" i="1"/>
  <c r="M33" i="1" s="1"/>
  <c r="K33" i="1"/>
  <c r="J33" i="1"/>
  <c r="H33" i="1"/>
  <c r="G33" i="1"/>
  <c r="D33" i="1" s="1"/>
  <c r="E33" i="1" s="1"/>
  <c r="AH32" i="1"/>
  <c r="AA32" i="1"/>
  <c r="R32" i="1"/>
  <c r="U32" i="1" s="1"/>
  <c r="V32" i="1" s="1"/>
  <c r="L32" i="1"/>
  <c r="M32" i="1" s="1"/>
  <c r="K32" i="1"/>
  <c r="J32" i="1"/>
  <c r="H32" i="1"/>
  <c r="G32" i="1"/>
  <c r="D32" i="1" s="1"/>
  <c r="E32" i="1" s="1"/>
  <c r="AH31" i="1"/>
  <c r="AA31" i="1"/>
  <c r="R31" i="1"/>
  <c r="T31" i="1" s="1"/>
  <c r="L31" i="1"/>
  <c r="M31" i="1" s="1"/>
  <c r="K31" i="1"/>
  <c r="J31" i="1"/>
  <c r="H31" i="1"/>
  <c r="G31" i="1"/>
  <c r="D31" i="1" s="1"/>
  <c r="E31" i="1" s="1"/>
  <c r="AH30" i="1"/>
  <c r="AA30" i="1"/>
  <c r="R30" i="1"/>
  <c r="U30" i="1" s="1"/>
  <c r="V30" i="1" s="1"/>
  <c r="L30" i="1"/>
  <c r="M30" i="1" s="1"/>
  <c r="K30" i="1"/>
  <c r="J30" i="1"/>
  <c r="H30" i="1"/>
  <c r="G30" i="1"/>
  <c r="D30" i="1" s="1"/>
  <c r="E30" i="1" s="1"/>
  <c r="AH28" i="1"/>
  <c r="AA28" i="1"/>
  <c r="R28" i="1"/>
  <c r="T28" i="1" s="1"/>
  <c r="L28" i="1"/>
  <c r="M28" i="1" s="1"/>
  <c r="K28" i="1"/>
  <c r="J28" i="1"/>
  <c r="H28" i="1"/>
  <c r="G28" i="1"/>
  <c r="D28" i="1" s="1"/>
  <c r="E28" i="1" s="1"/>
  <c r="AH27" i="1"/>
  <c r="AA27" i="1"/>
  <c r="R27" i="1"/>
  <c r="T27" i="1" s="1"/>
  <c r="L27" i="1"/>
  <c r="M27" i="1" s="1"/>
  <c r="K27" i="1"/>
  <c r="J27" i="1"/>
  <c r="H27" i="1"/>
  <c r="G27" i="1"/>
  <c r="D27" i="1" s="1"/>
  <c r="E27" i="1" s="1"/>
  <c r="AH26" i="1"/>
  <c r="AA26" i="1"/>
  <c r="R26" i="1"/>
  <c r="U26" i="1" s="1"/>
  <c r="V26" i="1" s="1"/>
  <c r="L26" i="1"/>
  <c r="M26" i="1" s="1"/>
  <c r="K26" i="1"/>
  <c r="J26" i="1"/>
  <c r="H26" i="1"/>
  <c r="G26" i="1"/>
  <c r="D26" i="1" s="1"/>
  <c r="E26" i="1" s="1"/>
  <c r="AH25" i="1"/>
  <c r="AA25" i="1"/>
  <c r="R25" i="1"/>
  <c r="U25" i="1" s="1"/>
  <c r="V25" i="1" s="1"/>
  <c r="L25" i="1"/>
  <c r="M25" i="1" s="1"/>
  <c r="K25" i="1"/>
  <c r="J25" i="1"/>
  <c r="H25" i="1"/>
  <c r="G25" i="1"/>
  <c r="D25" i="1" s="1"/>
  <c r="E25" i="1" s="1"/>
  <c r="AH23" i="1"/>
  <c r="AA23" i="1"/>
  <c r="R23" i="1"/>
  <c r="T23" i="1" s="1"/>
  <c r="L23" i="1"/>
  <c r="M23" i="1" s="1"/>
  <c r="K23" i="1"/>
  <c r="J23" i="1"/>
  <c r="H23" i="1"/>
  <c r="G23" i="1"/>
  <c r="D23" i="1" s="1"/>
  <c r="E23" i="1" s="1"/>
  <c r="AH22" i="1"/>
  <c r="AA22" i="1"/>
  <c r="R22" i="1"/>
  <c r="U22" i="1" s="1"/>
  <c r="V22" i="1" s="1"/>
  <c r="L22" i="1"/>
  <c r="M22" i="1" s="1"/>
  <c r="K22" i="1"/>
  <c r="J22" i="1"/>
  <c r="H22" i="1"/>
  <c r="G22" i="1"/>
  <c r="D22" i="1" s="1"/>
  <c r="E22" i="1" s="1"/>
  <c r="AH21" i="1"/>
  <c r="AA21" i="1"/>
  <c r="R21" i="1"/>
  <c r="U21" i="1" s="1"/>
  <c r="V21" i="1" s="1"/>
  <c r="L21" i="1"/>
  <c r="M21" i="1" s="1"/>
  <c r="K21" i="1"/>
  <c r="J21" i="1"/>
  <c r="H21" i="1"/>
  <c r="G21" i="1"/>
  <c r="D21" i="1" s="1"/>
  <c r="E21" i="1" s="1"/>
  <c r="AH20" i="1"/>
  <c r="AA20" i="1"/>
  <c r="R20" i="1"/>
  <c r="U20" i="1" s="1"/>
  <c r="V20" i="1" s="1"/>
  <c r="L20" i="1"/>
  <c r="M20" i="1" s="1"/>
  <c r="K20" i="1"/>
  <c r="J20" i="1"/>
  <c r="H20" i="1"/>
  <c r="G20" i="1"/>
  <c r="D20" i="1" s="1"/>
  <c r="E20" i="1" s="1"/>
  <c r="AH134" i="1"/>
  <c r="AA134" i="1"/>
  <c r="R134" i="1"/>
  <c r="T134" i="1" s="1"/>
  <c r="L134" i="1"/>
  <c r="M134" i="1" s="1"/>
  <c r="K134" i="1"/>
  <c r="J134" i="1"/>
  <c r="H134" i="1"/>
  <c r="G134" i="1"/>
  <c r="D134" i="1" s="1"/>
  <c r="E134" i="1" s="1"/>
  <c r="AH133" i="1"/>
  <c r="AA133" i="1"/>
  <c r="R133" i="1"/>
  <c r="U133" i="1" s="1"/>
  <c r="V133" i="1" s="1"/>
  <c r="L133" i="1"/>
  <c r="M133" i="1" s="1"/>
  <c r="K133" i="1"/>
  <c r="J133" i="1"/>
  <c r="H133" i="1"/>
  <c r="G133" i="1"/>
  <c r="D133" i="1" s="1"/>
  <c r="E133" i="1" s="1"/>
  <c r="AH132" i="1"/>
  <c r="AA132" i="1"/>
  <c r="R132" i="1"/>
  <c r="U132" i="1" s="1"/>
  <c r="V132" i="1" s="1"/>
  <c r="L132" i="1"/>
  <c r="M132" i="1" s="1"/>
  <c r="K132" i="1"/>
  <c r="J132" i="1"/>
  <c r="H132" i="1"/>
  <c r="G132" i="1"/>
  <c r="D132" i="1" s="1"/>
  <c r="E132" i="1" s="1"/>
  <c r="AH131" i="1"/>
  <c r="AA131" i="1"/>
  <c r="R131" i="1"/>
  <c r="U131" i="1" s="1"/>
  <c r="V131" i="1" s="1"/>
  <c r="L131" i="1"/>
  <c r="M131" i="1" s="1"/>
  <c r="K131" i="1"/>
  <c r="J131" i="1"/>
  <c r="H131" i="1"/>
  <c r="G131" i="1"/>
  <c r="D131" i="1" s="1"/>
  <c r="E131" i="1" s="1"/>
  <c r="AH68" i="1"/>
  <c r="AA68" i="1"/>
  <c r="R68" i="1"/>
  <c r="U68" i="1" s="1"/>
  <c r="V68" i="1" s="1"/>
  <c r="L68" i="1"/>
  <c r="M68" i="1" s="1"/>
  <c r="K68" i="1"/>
  <c r="J68" i="1"/>
  <c r="H68" i="1"/>
  <c r="G68" i="1"/>
  <c r="D68" i="1" s="1"/>
  <c r="E68" i="1" s="1"/>
  <c r="AH67" i="1"/>
  <c r="AA67" i="1"/>
  <c r="R67" i="1"/>
  <c r="U67" i="1" s="1"/>
  <c r="V67" i="1" s="1"/>
  <c r="L67" i="1"/>
  <c r="M67" i="1" s="1"/>
  <c r="K67" i="1"/>
  <c r="J67" i="1"/>
  <c r="H67" i="1"/>
  <c r="G67" i="1"/>
  <c r="D67" i="1" s="1"/>
  <c r="E67" i="1" s="1"/>
  <c r="AH66" i="1"/>
  <c r="AA66" i="1"/>
  <c r="R66" i="1"/>
  <c r="T66" i="1" s="1"/>
  <c r="L66" i="1"/>
  <c r="M66" i="1" s="1"/>
  <c r="K66" i="1"/>
  <c r="J66" i="1"/>
  <c r="H66" i="1"/>
  <c r="G66" i="1"/>
  <c r="D66" i="1" s="1"/>
  <c r="E66" i="1" s="1"/>
  <c r="AH65" i="1"/>
  <c r="AA65" i="1"/>
  <c r="U65" i="1"/>
  <c r="V65" i="1" s="1"/>
  <c r="L65" i="1"/>
  <c r="M65" i="1" s="1"/>
  <c r="K65" i="1"/>
  <c r="J65" i="1"/>
  <c r="H65" i="1"/>
  <c r="G65" i="1"/>
  <c r="D65" i="1" s="1"/>
  <c r="E65" i="1" s="1"/>
  <c r="AH18" i="1"/>
  <c r="AA18" i="1"/>
  <c r="R18" i="1"/>
  <c r="U18" i="1" s="1"/>
  <c r="V18" i="1" s="1"/>
  <c r="L18" i="1"/>
  <c r="M18" i="1" s="1"/>
  <c r="K18" i="1"/>
  <c r="J18" i="1"/>
  <c r="H18" i="1"/>
  <c r="G18" i="1"/>
  <c r="D18" i="1" s="1"/>
  <c r="E18" i="1" s="1"/>
  <c r="AJ18" i="1" s="1"/>
  <c r="AH17" i="1"/>
  <c r="AA17" i="1"/>
  <c r="R17" i="1"/>
  <c r="T17" i="1" s="1"/>
  <c r="L17" i="1"/>
  <c r="M17" i="1" s="1"/>
  <c r="K17" i="1"/>
  <c r="J17" i="1"/>
  <c r="H17" i="1"/>
  <c r="G17" i="1"/>
  <c r="D17" i="1" s="1"/>
  <c r="E17" i="1" s="1"/>
  <c r="AJ17" i="1" s="1"/>
  <c r="AH16" i="1"/>
  <c r="AA16" i="1"/>
  <c r="R16" i="1"/>
  <c r="U16" i="1" s="1"/>
  <c r="V16" i="1" s="1"/>
  <c r="L16" i="1"/>
  <c r="M16" i="1" s="1"/>
  <c r="K16" i="1"/>
  <c r="J16" i="1"/>
  <c r="H16" i="1"/>
  <c r="G16" i="1"/>
  <c r="D16" i="1" s="1"/>
  <c r="E16" i="1" s="1"/>
  <c r="AJ16" i="1" s="1"/>
  <c r="AH15" i="1"/>
  <c r="AL15" i="1" s="1"/>
  <c r="AA15" i="1"/>
  <c r="R15" i="1"/>
  <c r="U15" i="1" s="1"/>
  <c r="V15" i="1" s="1"/>
  <c r="L15" i="1"/>
  <c r="M15" i="1" s="1"/>
  <c r="K15" i="1"/>
  <c r="J15" i="1"/>
  <c r="H15" i="1"/>
  <c r="G15" i="1"/>
  <c r="D15" i="1" s="1"/>
  <c r="E15" i="1" s="1"/>
  <c r="AJ15" i="1" s="1"/>
  <c r="AH13" i="1"/>
  <c r="AA13" i="1"/>
  <c r="R13" i="1"/>
  <c r="U13" i="1" s="1"/>
  <c r="V13" i="1" s="1"/>
  <c r="L13" i="1"/>
  <c r="M13" i="1" s="1"/>
  <c r="K13" i="1"/>
  <c r="J13" i="1"/>
  <c r="H13" i="1"/>
  <c r="G13" i="1"/>
  <c r="D13" i="1" s="1"/>
  <c r="E13" i="1" s="1"/>
  <c r="AJ13" i="1" s="1"/>
  <c r="AH12" i="1"/>
  <c r="AA12" i="1"/>
  <c r="R12" i="1"/>
  <c r="L12" i="1"/>
  <c r="M12" i="1" s="1"/>
  <c r="K12" i="1"/>
  <c r="J12" i="1"/>
  <c r="H12" i="1"/>
  <c r="G12" i="1"/>
  <c r="D12" i="1" s="1"/>
  <c r="E12" i="1" s="1"/>
  <c r="AJ12" i="1" s="1"/>
  <c r="AH11" i="1"/>
  <c r="AA11" i="1"/>
  <c r="R11" i="1"/>
  <c r="U11" i="1" s="1"/>
  <c r="V11" i="1" s="1"/>
  <c r="L11" i="1"/>
  <c r="M11" i="1" s="1"/>
  <c r="K11" i="1"/>
  <c r="J11" i="1"/>
  <c r="H11" i="1"/>
  <c r="G11" i="1"/>
  <c r="D11" i="1" s="1"/>
  <c r="E11" i="1" s="1"/>
  <c r="AJ11" i="1" s="1"/>
  <c r="AH9" i="1"/>
  <c r="AL9" i="1" s="1"/>
  <c r="AA9" i="1"/>
  <c r="R9" i="1"/>
  <c r="U9" i="1" s="1"/>
  <c r="V9" i="1" s="1"/>
  <c r="L9" i="1"/>
  <c r="M9" i="1" s="1"/>
  <c r="K9" i="1"/>
  <c r="J9" i="1"/>
  <c r="H9" i="1"/>
  <c r="D9" i="1"/>
  <c r="E9" i="1" s="1"/>
  <c r="AJ9" i="1" s="1"/>
  <c r="AH7" i="1"/>
  <c r="AA7" i="1"/>
  <c r="R7" i="1"/>
  <c r="U7" i="1" s="1"/>
  <c r="V7" i="1" s="1"/>
  <c r="M7" i="1"/>
  <c r="K7" i="1"/>
  <c r="J7" i="1"/>
  <c r="H7" i="1"/>
  <c r="G7" i="1"/>
  <c r="D7" i="1" s="1"/>
  <c r="E7" i="1" s="1"/>
  <c r="AJ7" i="1" s="1"/>
  <c r="AH6" i="1"/>
  <c r="AA6" i="1"/>
  <c r="R6" i="1"/>
  <c r="U6" i="1" s="1"/>
  <c r="V6" i="1" s="1"/>
  <c r="L6" i="1"/>
  <c r="M6" i="1" s="1"/>
  <c r="K6" i="1"/>
  <c r="J6" i="1"/>
  <c r="H6" i="1"/>
  <c r="G6" i="1"/>
  <c r="D6" i="1" s="1"/>
  <c r="E6" i="1" s="1"/>
  <c r="AJ6" i="1" s="1"/>
  <c r="AH5" i="1"/>
  <c r="AA5" i="1"/>
  <c r="R5" i="1"/>
  <c r="U5" i="1" s="1"/>
  <c r="V5" i="1" s="1"/>
  <c r="L5" i="1"/>
  <c r="M5" i="1" s="1"/>
  <c r="K5" i="1"/>
  <c r="J5" i="1"/>
  <c r="H5" i="1"/>
  <c r="G5" i="1"/>
  <c r="D5" i="1" s="1"/>
  <c r="E5" i="1" s="1"/>
  <c r="AJ5" i="1" s="1"/>
  <c r="AA3" i="1"/>
  <c r="R3" i="1"/>
  <c r="U3" i="1" s="1"/>
  <c r="V3" i="1" s="1"/>
  <c r="L3" i="1"/>
  <c r="M3" i="1" s="1"/>
  <c r="K3" i="1"/>
  <c r="J3" i="1"/>
  <c r="D3" i="1"/>
  <c r="E3" i="1" s="1"/>
  <c r="AJ3" i="1" s="1"/>
  <c r="AK3" i="1" s="1"/>
  <c r="AM3" i="1" s="1"/>
  <c r="U12" i="1" l="1"/>
  <c r="V12" i="1" s="1"/>
  <c r="AQ3" i="1"/>
  <c r="AR3" i="1" s="1"/>
  <c r="AK5" i="1"/>
  <c r="AM5" i="1" s="1"/>
  <c r="AT139" i="1"/>
  <c r="AQ139" i="1"/>
  <c r="AT3" i="1"/>
  <c r="AT11" i="1"/>
  <c r="AQ11" i="1"/>
  <c r="AT17" i="1"/>
  <c r="AQ17" i="1"/>
  <c r="AT132" i="1"/>
  <c r="AQ132" i="1"/>
  <c r="AT22" i="1"/>
  <c r="AQ22" i="1"/>
  <c r="AT30" i="1"/>
  <c r="AQ30" i="1"/>
  <c r="AT33" i="1"/>
  <c r="AQ33" i="1"/>
  <c r="AT41" i="1"/>
  <c r="AQ41" i="1"/>
  <c r="AT47" i="1"/>
  <c r="AQ47" i="1"/>
  <c r="AQ151" i="1"/>
  <c r="AT151" i="1"/>
  <c r="AT85" i="1"/>
  <c r="AQ85" i="1"/>
  <c r="AT95" i="1"/>
  <c r="AQ95" i="1"/>
  <c r="AT100" i="1"/>
  <c r="AQ100" i="1"/>
  <c r="AQ105" i="1"/>
  <c r="AT105" i="1"/>
  <c r="AT5" i="1"/>
  <c r="AQ5" i="1"/>
  <c r="AT13" i="1"/>
  <c r="AQ13" i="1"/>
  <c r="AT66" i="1"/>
  <c r="AQ66" i="1"/>
  <c r="AT134" i="1"/>
  <c r="AQ134" i="1"/>
  <c r="AT27" i="1"/>
  <c r="AQ27" i="1"/>
  <c r="AT35" i="1"/>
  <c r="AQ35" i="1"/>
  <c r="AT43" i="1"/>
  <c r="AQ43" i="1"/>
  <c r="AQ136" i="1"/>
  <c r="AT136" i="1"/>
  <c r="AT80" i="1"/>
  <c r="AQ80" i="1"/>
  <c r="AQ161" i="1"/>
  <c r="AT161" i="1"/>
  <c r="AT166" i="1"/>
  <c r="AQ166" i="1"/>
  <c r="AT138" i="1"/>
  <c r="AQ138" i="1"/>
  <c r="AT149" i="1"/>
  <c r="AQ149" i="1"/>
  <c r="AT154" i="1"/>
  <c r="AQ154" i="1"/>
  <c r="AT73" i="1"/>
  <c r="AQ73" i="1"/>
  <c r="AT78" i="1"/>
  <c r="AQ78" i="1"/>
  <c r="AQ83" i="1"/>
  <c r="AT83" i="1"/>
  <c r="AT88" i="1"/>
  <c r="AQ88" i="1"/>
  <c r="AT159" i="1"/>
  <c r="AQ159" i="1"/>
  <c r="AT164" i="1"/>
  <c r="AQ164" i="1"/>
  <c r="AT93" i="1"/>
  <c r="AQ93" i="1"/>
  <c r="AT98" i="1"/>
  <c r="AQ98" i="1"/>
  <c r="AQ169" i="1"/>
  <c r="AT169" i="1"/>
  <c r="AT174" i="1"/>
  <c r="AQ174" i="1"/>
  <c r="AT103" i="1"/>
  <c r="AQ103" i="1"/>
  <c r="AT108" i="1"/>
  <c r="AQ108" i="1"/>
  <c r="AT12" i="1"/>
  <c r="AQ12" i="1"/>
  <c r="AT65" i="1"/>
  <c r="AQ65" i="1"/>
  <c r="AT133" i="1"/>
  <c r="AQ133" i="1"/>
  <c r="AT25" i="1"/>
  <c r="AQ25" i="1"/>
  <c r="AT31" i="1"/>
  <c r="AQ31" i="1"/>
  <c r="AT38" i="1"/>
  <c r="AQ38" i="1"/>
  <c r="AT45" i="1"/>
  <c r="AQ45" i="1"/>
  <c r="AQ146" i="1"/>
  <c r="AT146" i="1"/>
  <c r="AT156" i="1"/>
  <c r="AQ156" i="1"/>
  <c r="AT90" i="1"/>
  <c r="AQ90" i="1"/>
  <c r="AQ144" i="1"/>
  <c r="AT144" i="1"/>
  <c r="AT9" i="1"/>
  <c r="AQ9" i="1"/>
  <c r="AQ18" i="1"/>
  <c r="AT18" i="1"/>
  <c r="AQ131" i="1"/>
  <c r="AT131" i="1"/>
  <c r="AT20" i="1"/>
  <c r="AQ20" i="1"/>
  <c r="AQ26" i="1"/>
  <c r="AT26" i="1"/>
  <c r="AT32" i="1"/>
  <c r="AQ32" i="1"/>
  <c r="AT40" i="1"/>
  <c r="AQ40" i="1"/>
  <c r="AT48" i="1"/>
  <c r="AQ48" i="1"/>
  <c r="AT70" i="1"/>
  <c r="AQ70" i="1"/>
  <c r="AT171" i="1"/>
  <c r="AQ171" i="1"/>
  <c r="AT143" i="1"/>
  <c r="AQ143" i="1"/>
  <c r="AT148" i="1"/>
  <c r="AQ148" i="1"/>
  <c r="AT153" i="1"/>
  <c r="AQ153" i="1"/>
  <c r="AT72" i="1"/>
  <c r="AQ72" i="1"/>
  <c r="AT77" i="1"/>
  <c r="AQ77" i="1"/>
  <c r="AT82" i="1"/>
  <c r="AQ82" i="1"/>
  <c r="AT87" i="1"/>
  <c r="AQ87" i="1"/>
  <c r="AT158" i="1"/>
  <c r="AQ158" i="1"/>
  <c r="AT163" i="1"/>
  <c r="AQ163" i="1"/>
  <c r="AT92" i="1"/>
  <c r="AQ92" i="1"/>
  <c r="AT97" i="1"/>
  <c r="AQ97" i="1"/>
  <c r="AQ168" i="1"/>
  <c r="AT168" i="1"/>
  <c r="AT173" i="1"/>
  <c r="AQ173" i="1"/>
  <c r="AT102" i="1"/>
  <c r="AQ102" i="1"/>
  <c r="AQ107" i="1"/>
  <c r="AT107" i="1"/>
  <c r="AT7" i="1"/>
  <c r="AQ7" i="1"/>
  <c r="AT16" i="1"/>
  <c r="AQ16" i="1"/>
  <c r="AT68" i="1"/>
  <c r="AQ68" i="1"/>
  <c r="AT21" i="1"/>
  <c r="AQ21" i="1"/>
  <c r="AT28" i="1"/>
  <c r="AQ28" i="1"/>
  <c r="AT37" i="1"/>
  <c r="AQ37" i="1"/>
  <c r="AT141" i="1"/>
  <c r="AQ141" i="1"/>
  <c r="AT75" i="1"/>
  <c r="AQ75" i="1"/>
  <c r="AT137" i="1"/>
  <c r="AQ137" i="1"/>
  <c r="AT6" i="1"/>
  <c r="AQ6" i="1"/>
  <c r="AT15" i="1"/>
  <c r="AQ15" i="1"/>
  <c r="AT67" i="1"/>
  <c r="AQ67" i="1"/>
  <c r="AT23" i="1"/>
  <c r="AQ23" i="1"/>
  <c r="AT36" i="1"/>
  <c r="AQ36" i="1"/>
  <c r="AT42" i="1"/>
  <c r="AQ42" i="1"/>
  <c r="AT46" i="1"/>
  <c r="AQ46" i="1"/>
  <c r="AT142" i="1"/>
  <c r="AQ142" i="1"/>
  <c r="AQ147" i="1"/>
  <c r="AT147" i="1"/>
  <c r="AQ152" i="1"/>
  <c r="AT152" i="1"/>
  <c r="AT71" i="1"/>
  <c r="AQ71" i="1"/>
  <c r="AQ76" i="1"/>
  <c r="AT76" i="1"/>
  <c r="AT81" i="1"/>
  <c r="AQ81" i="1"/>
  <c r="AT86" i="1"/>
  <c r="AQ86" i="1"/>
  <c r="AT157" i="1"/>
  <c r="AQ157" i="1"/>
  <c r="AT162" i="1"/>
  <c r="AQ162" i="1"/>
  <c r="AQ91" i="1"/>
  <c r="AT91" i="1"/>
  <c r="AT96" i="1"/>
  <c r="AQ96" i="1"/>
  <c r="AQ167" i="1"/>
  <c r="AT167" i="1"/>
  <c r="AT172" i="1"/>
  <c r="AQ172" i="1"/>
  <c r="AT101" i="1"/>
  <c r="AQ101" i="1"/>
  <c r="AT106" i="1"/>
  <c r="AQ106" i="1"/>
  <c r="U166" i="1"/>
  <c r="V166" i="1" s="1"/>
  <c r="AJ154" i="1"/>
  <c r="AK154" i="1" s="1"/>
  <c r="AM154" i="1" s="1"/>
  <c r="AJ73" i="1"/>
  <c r="AK73" i="1" s="1"/>
  <c r="AM73" i="1" s="1"/>
  <c r="AJ88" i="1"/>
  <c r="AK88" i="1" s="1"/>
  <c r="AM88" i="1" s="1"/>
  <c r="AJ159" i="1"/>
  <c r="AK159" i="1" s="1"/>
  <c r="AM159" i="1" s="1"/>
  <c r="AJ71" i="1"/>
  <c r="AK71" i="1" s="1"/>
  <c r="AM71" i="1" s="1"/>
  <c r="AJ76" i="1"/>
  <c r="AK76" i="1" s="1"/>
  <c r="AM76" i="1" s="1"/>
  <c r="AJ91" i="1"/>
  <c r="AK91" i="1" s="1"/>
  <c r="AM91" i="1" s="1"/>
  <c r="AJ96" i="1"/>
  <c r="AK96" i="1" s="1"/>
  <c r="AM96" i="1" s="1"/>
  <c r="AK17" i="1"/>
  <c r="AM17" i="1" s="1"/>
  <c r="U37" i="1"/>
  <c r="V37" i="1" s="1"/>
  <c r="AJ41" i="1"/>
  <c r="AK41" i="1" s="1"/>
  <c r="AM41" i="1" s="1"/>
  <c r="AJ70" i="1"/>
  <c r="AK70" i="1" s="1"/>
  <c r="AM70" i="1" s="1"/>
  <c r="AJ171" i="1"/>
  <c r="AK171" i="1" s="1"/>
  <c r="AM171" i="1" s="1"/>
  <c r="AJ45" i="1"/>
  <c r="AK45" i="1" s="1"/>
  <c r="AM45" i="1" s="1"/>
  <c r="T143" i="1"/>
  <c r="AJ66" i="1"/>
  <c r="AK66" i="1" s="1"/>
  <c r="AM66" i="1" s="1"/>
  <c r="AJ21" i="1"/>
  <c r="AK21" i="1" s="1"/>
  <c r="AM21" i="1" s="1"/>
  <c r="AJ68" i="1"/>
  <c r="AK68" i="1" s="1"/>
  <c r="AM68" i="1" s="1"/>
  <c r="AJ33" i="1"/>
  <c r="AK33" i="1" s="1"/>
  <c r="AM33" i="1" s="1"/>
  <c r="AJ25" i="1"/>
  <c r="AK25" i="1" s="1"/>
  <c r="AM25" i="1" s="1"/>
  <c r="AJ168" i="1"/>
  <c r="AK168" i="1" s="1"/>
  <c r="AM168" i="1" s="1"/>
  <c r="T133" i="1"/>
  <c r="AJ23" i="1"/>
  <c r="AK23" i="1" s="1"/>
  <c r="AM23" i="1" s="1"/>
  <c r="AJ93" i="1"/>
  <c r="AK93" i="1" s="1"/>
  <c r="AM93" i="1" s="1"/>
  <c r="AJ98" i="1"/>
  <c r="AK98" i="1" s="1"/>
  <c r="AM98" i="1" s="1"/>
  <c r="AJ169" i="1"/>
  <c r="AK169" i="1" s="1"/>
  <c r="AM169" i="1" s="1"/>
  <c r="AJ174" i="1"/>
  <c r="AK174" i="1" s="1"/>
  <c r="AM174" i="1" s="1"/>
  <c r="AJ103" i="1"/>
  <c r="AK103" i="1" s="1"/>
  <c r="AM103" i="1" s="1"/>
  <c r="U146" i="1"/>
  <c r="V146" i="1" s="1"/>
  <c r="Q31" i="1"/>
  <c r="AJ151" i="1"/>
  <c r="AK151" i="1" s="1"/>
  <c r="AM151" i="1" s="1"/>
  <c r="AJ86" i="1"/>
  <c r="AK86" i="1" s="1"/>
  <c r="AM86" i="1" s="1"/>
  <c r="T3" i="1"/>
  <c r="Q137" i="1"/>
  <c r="AJ162" i="1"/>
  <c r="AK162" i="1" s="1"/>
  <c r="AM162" i="1" s="1"/>
  <c r="Q131" i="1"/>
  <c r="Q27" i="1"/>
  <c r="U152" i="1"/>
  <c r="V152" i="1" s="1"/>
  <c r="AJ136" i="1"/>
  <c r="AK136" i="1" s="1"/>
  <c r="AM136" i="1" s="1"/>
  <c r="AJ161" i="1"/>
  <c r="AK161" i="1" s="1"/>
  <c r="AM161" i="1" s="1"/>
  <c r="U23" i="1"/>
  <c r="V23" i="1" s="1"/>
  <c r="U41" i="1"/>
  <c r="V41" i="1" s="1"/>
  <c r="U76" i="1"/>
  <c r="V76" i="1" s="1"/>
  <c r="U167" i="1"/>
  <c r="V167" i="1" s="1"/>
  <c r="T46" i="1"/>
  <c r="AJ144" i="1"/>
  <c r="AK144" i="1" s="1"/>
  <c r="AM144" i="1" s="1"/>
  <c r="U86" i="1"/>
  <c r="V86" i="1" s="1"/>
  <c r="T158" i="1"/>
  <c r="T21" i="1"/>
  <c r="T25" i="1"/>
  <c r="Q139" i="1"/>
  <c r="V103" i="1"/>
  <c r="AJ80" i="1"/>
  <c r="AK80" i="1" s="1"/>
  <c r="AM80" i="1" s="1"/>
  <c r="AJ157" i="1"/>
  <c r="AK157" i="1" s="1"/>
  <c r="AM157" i="1" s="1"/>
  <c r="Q163" i="1"/>
  <c r="AJ167" i="1"/>
  <c r="AK167" i="1" s="1"/>
  <c r="AM167" i="1" s="1"/>
  <c r="Q6" i="1"/>
  <c r="T45" i="1"/>
  <c r="AJ78" i="1"/>
  <c r="AK78" i="1" s="1"/>
  <c r="AM78" i="1" s="1"/>
  <c r="T9" i="1"/>
  <c r="Q13" i="1"/>
  <c r="AJ133" i="1"/>
  <c r="AK133" i="1" s="1"/>
  <c r="AM133" i="1" s="1"/>
  <c r="AJ37" i="1"/>
  <c r="AK37" i="1" s="1"/>
  <c r="AM37" i="1" s="1"/>
  <c r="AJ43" i="1"/>
  <c r="AK43" i="1" s="1"/>
  <c r="AM43" i="1" s="1"/>
  <c r="AJ47" i="1"/>
  <c r="AK47" i="1" s="1"/>
  <c r="AM47" i="1" s="1"/>
  <c r="AJ152" i="1"/>
  <c r="AK152" i="1" s="1"/>
  <c r="AM152" i="1" s="1"/>
  <c r="AJ83" i="1"/>
  <c r="AK83" i="1" s="1"/>
  <c r="AM83" i="1" s="1"/>
  <c r="AJ108" i="1"/>
  <c r="AK108" i="1" s="1"/>
  <c r="AM108" i="1" s="1"/>
  <c r="Q138" i="1"/>
  <c r="AJ138" i="1"/>
  <c r="AK138" i="1" s="1"/>
  <c r="AM138" i="1" s="1"/>
  <c r="U96" i="1"/>
  <c r="V96" i="1" s="1"/>
  <c r="Q152" i="1"/>
  <c r="T65" i="1"/>
  <c r="Q25" i="1"/>
  <c r="T35" i="1"/>
  <c r="Q43" i="1"/>
  <c r="AJ147" i="1"/>
  <c r="AK147" i="1" s="1"/>
  <c r="AM147" i="1" s="1"/>
  <c r="Q83" i="1"/>
  <c r="AJ164" i="1"/>
  <c r="AK164" i="1" s="1"/>
  <c r="AM164" i="1" s="1"/>
  <c r="T81" i="1"/>
  <c r="U17" i="1"/>
  <c r="V17" i="1" s="1"/>
  <c r="Q162" i="1"/>
  <c r="Q98" i="1"/>
  <c r="T162" i="1"/>
  <c r="Q93" i="1"/>
  <c r="AJ35" i="1"/>
  <c r="AK35" i="1" s="1"/>
  <c r="AM35" i="1" s="1"/>
  <c r="T48" i="1"/>
  <c r="AJ137" i="1"/>
  <c r="AK137" i="1" s="1"/>
  <c r="AM137" i="1" s="1"/>
  <c r="Q154" i="1"/>
  <c r="Q76" i="1"/>
  <c r="AJ81" i="1"/>
  <c r="AK81" i="1" s="1"/>
  <c r="AM81" i="1" s="1"/>
  <c r="AJ156" i="1"/>
  <c r="AK156" i="1" s="1"/>
  <c r="AM156" i="1" s="1"/>
  <c r="Q169" i="1"/>
  <c r="AJ101" i="1"/>
  <c r="AK101" i="1" s="1"/>
  <c r="AM101" i="1" s="1"/>
  <c r="U78" i="1"/>
  <c r="V78" i="1" s="1"/>
  <c r="T173" i="1"/>
  <c r="Q103" i="1"/>
  <c r="U91" i="1"/>
  <c r="V91" i="1" s="1"/>
  <c r="U168" i="1"/>
  <c r="V168" i="1" s="1"/>
  <c r="U71" i="1"/>
  <c r="V71" i="1" s="1"/>
  <c r="T157" i="1"/>
  <c r="T106" i="1"/>
  <c r="T108" i="1"/>
  <c r="T6" i="1"/>
  <c r="T164" i="1"/>
  <c r="T15" i="1"/>
  <c r="U66" i="1"/>
  <c r="V66" i="1" s="1"/>
  <c r="T131" i="1"/>
  <c r="Q23" i="1"/>
  <c r="U33" i="1"/>
  <c r="V33" i="1" s="1"/>
  <c r="T47" i="1"/>
  <c r="Q73" i="1"/>
  <c r="Q88" i="1"/>
  <c r="AK6" i="1"/>
  <c r="AM6" i="1" s="1"/>
  <c r="T11" i="1"/>
  <c r="AK13" i="1"/>
  <c r="AM13" i="1" s="1"/>
  <c r="U27" i="1"/>
  <c r="V27" i="1" s="1"/>
  <c r="U31" i="1"/>
  <c r="V31" i="1" s="1"/>
  <c r="T43" i="1"/>
  <c r="AJ139" i="1"/>
  <c r="AK139" i="1" s="1"/>
  <c r="AM139" i="1" s="1"/>
  <c r="AJ142" i="1"/>
  <c r="AK142" i="1" s="1"/>
  <c r="AM142" i="1" s="1"/>
  <c r="Q151" i="1"/>
  <c r="Q161" i="1"/>
  <c r="AJ95" i="1"/>
  <c r="AK95" i="1" s="1"/>
  <c r="AM95" i="1" s="1"/>
  <c r="AJ172" i="1"/>
  <c r="AK172" i="1" s="1"/>
  <c r="AM172" i="1" s="1"/>
  <c r="Q108" i="1"/>
  <c r="T82" i="1"/>
  <c r="T172" i="1"/>
  <c r="AK11" i="1"/>
  <c r="AM11" i="1" s="1"/>
  <c r="AK15" i="1"/>
  <c r="AM15" i="1" s="1"/>
  <c r="Q68" i="1"/>
  <c r="AJ131" i="1"/>
  <c r="AK131" i="1" s="1"/>
  <c r="AM131" i="1" s="1"/>
  <c r="AJ27" i="1"/>
  <c r="AJ31" i="1"/>
  <c r="AK31" i="1" s="1"/>
  <c r="AM31" i="1" s="1"/>
  <c r="Q33" i="1"/>
  <c r="AJ149" i="1"/>
  <c r="AK149" i="1" s="1"/>
  <c r="AM149" i="1" s="1"/>
  <c r="AJ85" i="1"/>
  <c r="AK85" i="1" s="1"/>
  <c r="AM85" i="1" s="1"/>
  <c r="Q86" i="1"/>
  <c r="AJ106" i="1"/>
  <c r="AK106" i="1" s="1"/>
  <c r="AM106" i="1" s="1"/>
  <c r="U148" i="1"/>
  <c r="V148" i="1" s="1"/>
  <c r="T105" i="1"/>
  <c r="T107" i="1"/>
  <c r="T171" i="1"/>
  <c r="T174" i="1"/>
  <c r="T169" i="1"/>
  <c r="T95" i="1"/>
  <c r="T98" i="1"/>
  <c r="T97" i="1"/>
  <c r="T90" i="1"/>
  <c r="T93" i="1"/>
  <c r="T92" i="1"/>
  <c r="T161" i="1"/>
  <c r="T163" i="1"/>
  <c r="U156" i="1"/>
  <c r="V156" i="1" s="1"/>
  <c r="T159" i="1"/>
  <c r="T85" i="1"/>
  <c r="T88" i="1"/>
  <c r="T87" i="1"/>
  <c r="T80" i="1"/>
  <c r="T83" i="1"/>
  <c r="T75" i="1"/>
  <c r="T77" i="1"/>
  <c r="T73" i="1"/>
  <c r="T72" i="1"/>
  <c r="T70" i="1"/>
  <c r="T151" i="1"/>
  <c r="T154" i="1"/>
  <c r="T153" i="1"/>
  <c r="U147" i="1"/>
  <c r="V147" i="1" s="1"/>
  <c r="T149" i="1"/>
  <c r="T141" i="1"/>
  <c r="T144" i="1"/>
  <c r="U142" i="1"/>
  <c r="V142" i="1" s="1"/>
  <c r="U138" i="1"/>
  <c r="V138" i="1" s="1"/>
  <c r="U136" i="1"/>
  <c r="V136" i="1" s="1"/>
  <c r="U137" i="1"/>
  <c r="V137" i="1" s="1"/>
  <c r="T139" i="1"/>
  <c r="AJ100" i="1"/>
  <c r="AK100" i="1" s="1"/>
  <c r="AM100" i="1" s="1"/>
  <c r="Q100" i="1"/>
  <c r="Q101" i="1"/>
  <c r="Q106" i="1"/>
  <c r="Q107" i="1"/>
  <c r="AJ107" i="1"/>
  <c r="AK107" i="1" s="1"/>
  <c r="AM107" i="1" s="1"/>
  <c r="AJ102" i="1"/>
  <c r="AK102" i="1" s="1"/>
  <c r="AM102" i="1" s="1"/>
  <c r="Q102" i="1"/>
  <c r="AJ105" i="1"/>
  <c r="AK105" i="1" s="1"/>
  <c r="AM105" i="1" s="1"/>
  <c r="Q105" i="1"/>
  <c r="Q171" i="1"/>
  <c r="Q173" i="1"/>
  <c r="AJ173" i="1"/>
  <c r="AK173" i="1" s="1"/>
  <c r="AM173" i="1" s="1"/>
  <c r="Q174" i="1"/>
  <c r="Q172" i="1"/>
  <c r="AJ166" i="1"/>
  <c r="AK166" i="1" s="1"/>
  <c r="AM166" i="1" s="1"/>
  <c r="Q166" i="1"/>
  <c r="Q168" i="1"/>
  <c r="Q167" i="1"/>
  <c r="AJ90" i="1"/>
  <c r="AK90" i="1" s="1"/>
  <c r="AM90" i="1" s="1"/>
  <c r="Q90" i="1"/>
  <c r="Q91" i="1"/>
  <c r="Q97" i="1"/>
  <c r="AJ97" i="1"/>
  <c r="AK97" i="1" s="1"/>
  <c r="AM97" i="1" s="1"/>
  <c r="AJ92" i="1"/>
  <c r="AK92" i="1" s="1"/>
  <c r="AM92" i="1" s="1"/>
  <c r="Q92" i="1"/>
  <c r="Q96" i="1"/>
  <c r="Q95" i="1"/>
  <c r="Q164" i="1"/>
  <c r="AJ163" i="1"/>
  <c r="AK163" i="1" s="1"/>
  <c r="AM163" i="1" s="1"/>
  <c r="Q156" i="1"/>
  <c r="Q158" i="1"/>
  <c r="AJ158" i="1"/>
  <c r="AK158" i="1" s="1"/>
  <c r="AM158" i="1" s="1"/>
  <c r="Q159" i="1"/>
  <c r="Q157" i="1"/>
  <c r="Q85" i="1"/>
  <c r="AJ87" i="1"/>
  <c r="AK87" i="1" s="1"/>
  <c r="AM87" i="1" s="1"/>
  <c r="Q87" i="1"/>
  <c r="Q80" i="1"/>
  <c r="Q82" i="1"/>
  <c r="AJ82" i="1"/>
  <c r="AK82" i="1" s="1"/>
  <c r="AM82" i="1" s="1"/>
  <c r="Q81" i="1"/>
  <c r="Q75" i="1"/>
  <c r="AJ75" i="1"/>
  <c r="AK75" i="1" s="1"/>
  <c r="AM75" i="1" s="1"/>
  <c r="Q78" i="1"/>
  <c r="Q77" i="1"/>
  <c r="AJ77" i="1"/>
  <c r="AK77" i="1" s="1"/>
  <c r="AM77" i="1" s="1"/>
  <c r="Q70" i="1"/>
  <c r="Q72" i="1"/>
  <c r="AJ72" i="1"/>
  <c r="AK72" i="1" s="1"/>
  <c r="AM72" i="1" s="1"/>
  <c r="Q71" i="1"/>
  <c r="AJ153" i="1"/>
  <c r="AK153" i="1" s="1"/>
  <c r="AM153" i="1" s="1"/>
  <c r="Q153" i="1"/>
  <c r="Q147" i="1"/>
  <c r="AJ146" i="1"/>
  <c r="AK146" i="1" s="1"/>
  <c r="AM146" i="1" s="1"/>
  <c r="Q146" i="1"/>
  <c r="Q148" i="1"/>
  <c r="AJ148" i="1"/>
  <c r="AK148" i="1" s="1"/>
  <c r="AM148" i="1" s="1"/>
  <c r="Q149" i="1"/>
  <c r="AJ143" i="1"/>
  <c r="AK143" i="1" s="1"/>
  <c r="AM143" i="1" s="1"/>
  <c r="Q143" i="1"/>
  <c r="Q144" i="1"/>
  <c r="AJ141" i="1"/>
  <c r="AK141" i="1" s="1"/>
  <c r="AM141" i="1" s="1"/>
  <c r="Q141" i="1"/>
  <c r="Q142" i="1"/>
  <c r="Q136" i="1"/>
  <c r="AJ134" i="1"/>
  <c r="AK134" i="1" s="1"/>
  <c r="AM134" i="1" s="1"/>
  <c r="Q134" i="1"/>
  <c r="Q66" i="1"/>
  <c r="Q133" i="1"/>
  <c r="Q21" i="1"/>
  <c r="Q36" i="1"/>
  <c r="AJ36" i="1"/>
  <c r="AK36" i="1" s="1"/>
  <c r="AM36" i="1" s="1"/>
  <c r="Q17" i="1"/>
  <c r="AJ40" i="1"/>
  <c r="AK40" i="1" s="1"/>
  <c r="AM40" i="1" s="1"/>
  <c r="Q40" i="1"/>
  <c r="Q47" i="1"/>
  <c r="Q11" i="1"/>
  <c r="Q15" i="1"/>
  <c r="Q22" i="1"/>
  <c r="AJ22" i="1"/>
  <c r="AK22" i="1" s="1"/>
  <c r="AM22" i="1" s="1"/>
  <c r="AJ46" i="1"/>
  <c r="AK46" i="1" s="1"/>
  <c r="AM46" i="1" s="1"/>
  <c r="Q46" i="1"/>
  <c r="AJ67" i="1"/>
  <c r="AK67" i="1" s="1"/>
  <c r="AM67" i="1" s="1"/>
  <c r="Q67" i="1"/>
  <c r="Q3" i="1"/>
  <c r="AK7" i="1"/>
  <c r="AM7" i="1" s="1"/>
  <c r="Q7" i="1"/>
  <c r="AK16" i="1"/>
  <c r="AM16" i="1" s="1"/>
  <c r="Q16" i="1"/>
  <c r="AJ65" i="1"/>
  <c r="AK65" i="1" s="1"/>
  <c r="AM65" i="1" s="1"/>
  <c r="Q65" i="1"/>
  <c r="AJ132" i="1"/>
  <c r="AK132" i="1" s="1"/>
  <c r="AM132" i="1" s="1"/>
  <c r="Q132" i="1"/>
  <c r="AJ32" i="1"/>
  <c r="AK32" i="1" s="1"/>
  <c r="AM32" i="1" s="1"/>
  <c r="Q32" i="1"/>
  <c r="Q37" i="1"/>
  <c r="Q41" i="1"/>
  <c r="Q5" i="1"/>
  <c r="AK12" i="1"/>
  <c r="AM12" i="1" s="1"/>
  <c r="Q12" i="1"/>
  <c r="AJ20" i="1"/>
  <c r="AK20" i="1" s="1"/>
  <c r="AM20" i="1" s="1"/>
  <c r="Q20" i="1"/>
  <c r="AJ28" i="1"/>
  <c r="AK28" i="1" s="1"/>
  <c r="AM28" i="1" s="1"/>
  <c r="Q28" i="1"/>
  <c r="Q35" i="1"/>
  <c r="AJ48" i="1"/>
  <c r="AK48" i="1" s="1"/>
  <c r="AM48" i="1" s="1"/>
  <c r="Q48" i="1"/>
  <c r="AK18" i="1"/>
  <c r="AM18" i="1" s="1"/>
  <c r="Q18" i="1"/>
  <c r="Q9" i="1"/>
  <c r="AK9" i="1"/>
  <c r="AM9" i="1" s="1"/>
  <c r="Q26" i="1"/>
  <c r="AJ26" i="1"/>
  <c r="AK26" i="1" s="1"/>
  <c r="AM26" i="1" s="1"/>
  <c r="AJ42" i="1"/>
  <c r="AK42" i="1" s="1"/>
  <c r="AM42" i="1" s="1"/>
  <c r="Q42" i="1"/>
  <c r="AJ30" i="1"/>
  <c r="AK30" i="1" s="1"/>
  <c r="AM30" i="1" s="1"/>
  <c r="Q30" i="1"/>
  <c r="AJ38" i="1"/>
  <c r="AK38" i="1" s="1"/>
  <c r="AM38" i="1" s="1"/>
  <c r="Q38" i="1"/>
  <c r="Q45" i="1"/>
  <c r="T12" i="1"/>
  <c r="T67" i="1"/>
  <c r="U134" i="1"/>
  <c r="V134" i="1" s="1"/>
  <c r="T22" i="1"/>
  <c r="U28" i="1"/>
  <c r="V28" i="1" s="1"/>
  <c r="T32" i="1"/>
  <c r="U38" i="1"/>
  <c r="V38" i="1" s="1"/>
  <c r="T42" i="1"/>
  <c r="T18" i="1"/>
  <c r="T5" i="1"/>
  <c r="T16" i="1"/>
  <c r="T132" i="1"/>
  <c r="T26" i="1"/>
  <c r="T36" i="1"/>
  <c r="T7" i="1"/>
  <c r="T20" i="1"/>
  <c r="T30" i="1"/>
  <c r="T40" i="1"/>
  <c r="T13" i="1"/>
  <c r="T68" i="1"/>
  <c r="AK27" i="1" l="1"/>
  <c r="AM27" i="1" s="1"/>
  <c r="AV144" i="1"/>
  <c r="AR144" i="1"/>
  <c r="AV83" i="1"/>
  <c r="AR83" i="1"/>
  <c r="AV96" i="1"/>
  <c r="AR96" i="1"/>
  <c r="AV15" i="1"/>
  <c r="AR15" i="1"/>
  <c r="AV82" i="1"/>
  <c r="AR82" i="1"/>
  <c r="AV20" i="1"/>
  <c r="AR20" i="1"/>
  <c r="AV27" i="1"/>
  <c r="AR27" i="1"/>
  <c r="AV101" i="1"/>
  <c r="AR101" i="1"/>
  <c r="AV36" i="1"/>
  <c r="AR36" i="1"/>
  <c r="AV173" i="1"/>
  <c r="AR173" i="1"/>
  <c r="AV143" i="1"/>
  <c r="AR143" i="1"/>
  <c r="AV40" i="1"/>
  <c r="AR40" i="1"/>
  <c r="AR38" i="1"/>
  <c r="AV38" i="1"/>
  <c r="AV65" i="1"/>
  <c r="AR65" i="1"/>
  <c r="AV174" i="1"/>
  <c r="AR174" i="1"/>
  <c r="AV164" i="1"/>
  <c r="AR164" i="1"/>
  <c r="AV78" i="1"/>
  <c r="AR78" i="1"/>
  <c r="AV11" i="1"/>
  <c r="AR11" i="1"/>
  <c r="AV91" i="1"/>
  <c r="AR91" i="1"/>
  <c r="AV147" i="1"/>
  <c r="AR147" i="1"/>
  <c r="AV131" i="1"/>
  <c r="AR131" i="1"/>
  <c r="AV136" i="1"/>
  <c r="AR136" i="1"/>
  <c r="AV105" i="1"/>
  <c r="AR105" i="1"/>
  <c r="AV151" i="1"/>
  <c r="AR151" i="1"/>
  <c r="AV102" i="1"/>
  <c r="AR102" i="1"/>
  <c r="AV133" i="1"/>
  <c r="AR133" i="1"/>
  <c r="AR5" i="1"/>
  <c r="AV5" i="1"/>
  <c r="AV6" i="1"/>
  <c r="AR6" i="1"/>
  <c r="AR134" i="1"/>
  <c r="AV134" i="1"/>
  <c r="AV172" i="1"/>
  <c r="AR172" i="1"/>
  <c r="AV162" i="1"/>
  <c r="AR162" i="1"/>
  <c r="AV142" i="1"/>
  <c r="AR142" i="1"/>
  <c r="AV23" i="1"/>
  <c r="AR23" i="1"/>
  <c r="AV137" i="1"/>
  <c r="AR137" i="1"/>
  <c r="AV28" i="1"/>
  <c r="AR28" i="1"/>
  <c r="AV7" i="1"/>
  <c r="AR7" i="1"/>
  <c r="AR158" i="1"/>
  <c r="AV158" i="1"/>
  <c r="AV72" i="1"/>
  <c r="AR72" i="1"/>
  <c r="AV171" i="1"/>
  <c r="AR171" i="1"/>
  <c r="AV32" i="1"/>
  <c r="AR32" i="1"/>
  <c r="AV156" i="1"/>
  <c r="AR156" i="1"/>
  <c r="AV31" i="1"/>
  <c r="AR31" i="1"/>
  <c r="AV12" i="1"/>
  <c r="AR12" i="1"/>
  <c r="AV159" i="1"/>
  <c r="AR159" i="1"/>
  <c r="AV73" i="1"/>
  <c r="AR73" i="1"/>
  <c r="AR166" i="1"/>
  <c r="AV166" i="1"/>
  <c r="AV43" i="1"/>
  <c r="AR43" i="1"/>
  <c r="AV66" i="1"/>
  <c r="AR66" i="1"/>
  <c r="AV100" i="1"/>
  <c r="AR100" i="1"/>
  <c r="AV47" i="1"/>
  <c r="AR47" i="1"/>
  <c r="AR22" i="1"/>
  <c r="AV22" i="1"/>
  <c r="AV106" i="1"/>
  <c r="AR106" i="1"/>
  <c r="AV141" i="1"/>
  <c r="AR141" i="1"/>
  <c r="AV148" i="1"/>
  <c r="AR148" i="1"/>
  <c r="AV93" i="1"/>
  <c r="AR93" i="1"/>
  <c r="AV149" i="1"/>
  <c r="AR149" i="1"/>
  <c r="AV17" i="1"/>
  <c r="AR17" i="1"/>
  <c r="AV152" i="1"/>
  <c r="AR152" i="1"/>
  <c r="AV81" i="1"/>
  <c r="AR81" i="1"/>
  <c r="AV37" i="1"/>
  <c r="AR37" i="1"/>
  <c r="AV163" i="1"/>
  <c r="AR163" i="1"/>
  <c r="AV76" i="1"/>
  <c r="AR76" i="1"/>
  <c r="AV168" i="1"/>
  <c r="AR168" i="1"/>
  <c r="AV18" i="1"/>
  <c r="AR18" i="1"/>
  <c r="AV169" i="1"/>
  <c r="AR169" i="1"/>
  <c r="AV3" i="1"/>
  <c r="AV42" i="1"/>
  <c r="AR42" i="1"/>
  <c r="AV92" i="1"/>
  <c r="AR92" i="1"/>
  <c r="AV45" i="1"/>
  <c r="AR45" i="1"/>
  <c r="AV85" i="1"/>
  <c r="AR85" i="1"/>
  <c r="AV30" i="1"/>
  <c r="AR30" i="1"/>
  <c r="AV157" i="1"/>
  <c r="AR157" i="1"/>
  <c r="AR71" i="1"/>
  <c r="AV71" i="1"/>
  <c r="AR46" i="1"/>
  <c r="AV46" i="1"/>
  <c r="AV67" i="1"/>
  <c r="AR67" i="1"/>
  <c r="AV75" i="1"/>
  <c r="AR75" i="1"/>
  <c r="AV21" i="1"/>
  <c r="AR21" i="1"/>
  <c r="AV97" i="1"/>
  <c r="AR97" i="1"/>
  <c r="AV87" i="1"/>
  <c r="AR87" i="1"/>
  <c r="AV153" i="1"/>
  <c r="AR153" i="1"/>
  <c r="AV70" i="1"/>
  <c r="AR70" i="1"/>
  <c r="AV9" i="1"/>
  <c r="AR9" i="1"/>
  <c r="AV25" i="1"/>
  <c r="AR25" i="1"/>
  <c r="AV108" i="1"/>
  <c r="AR108" i="1"/>
  <c r="AV98" i="1"/>
  <c r="AR98" i="1"/>
  <c r="AV88" i="1"/>
  <c r="AR88" i="1"/>
  <c r="AV154" i="1"/>
  <c r="AR154" i="1"/>
  <c r="AV35" i="1"/>
  <c r="AR35" i="1"/>
  <c r="AV13" i="1"/>
  <c r="AR13" i="1"/>
  <c r="AR95" i="1"/>
  <c r="AV95" i="1"/>
  <c r="AV41" i="1"/>
  <c r="AR41" i="1"/>
  <c r="AV132" i="1"/>
  <c r="AR132" i="1"/>
  <c r="AV139" i="1"/>
  <c r="AR139" i="1"/>
  <c r="AV86" i="1"/>
  <c r="AR86" i="1"/>
  <c r="AV68" i="1"/>
  <c r="AR68" i="1"/>
  <c r="AV48" i="1"/>
  <c r="AR48" i="1"/>
  <c r="AR103" i="1"/>
  <c r="AV103" i="1"/>
  <c r="AV80" i="1"/>
  <c r="AR80" i="1"/>
  <c r="AV33" i="1"/>
  <c r="AR33" i="1"/>
  <c r="AV16" i="1"/>
  <c r="AR16" i="1"/>
  <c r="AV77" i="1"/>
  <c r="AR77" i="1"/>
  <c r="AV90" i="1"/>
  <c r="AR90" i="1"/>
  <c r="AV138" i="1"/>
  <c r="AR138" i="1"/>
  <c r="AV167" i="1"/>
  <c r="AR167" i="1"/>
  <c r="AV107" i="1"/>
  <c r="AR107" i="1"/>
  <c r="AV26" i="1"/>
  <c r="AR26" i="1"/>
  <c r="AV146" i="1"/>
  <c r="AR146" i="1"/>
  <c r="AV161" i="1"/>
  <c r="AR161" i="1"/>
  <c r="AW16" i="1" l="1"/>
  <c r="AX16" i="1" s="1"/>
  <c r="AZ16" i="1" s="1"/>
  <c r="AW132" i="1"/>
  <c r="AX132" i="1" s="1"/>
  <c r="AZ132" i="1" s="1"/>
  <c r="AW153" i="1"/>
  <c r="AX153" i="1" s="1"/>
  <c r="AZ153" i="1" s="1"/>
  <c r="AW157" i="1"/>
  <c r="AX157" i="1" s="1"/>
  <c r="AZ157" i="1" s="1"/>
  <c r="AW37" i="1"/>
  <c r="AX37" i="1" s="1"/>
  <c r="AZ37" i="1" s="1"/>
  <c r="AW106" i="1"/>
  <c r="AX106" i="1" s="1"/>
  <c r="AZ106" i="1" s="1"/>
  <c r="AW32" i="1"/>
  <c r="AX32" i="1" s="1"/>
  <c r="AZ32" i="1" s="1"/>
  <c r="AW151" i="1"/>
  <c r="AX151" i="1" s="1"/>
  <c r="AZ151" i="1" s="1"/>
  <c r="AW164" i="1"/>
  <c r="AX164" i="1" s="1"/>
  <c r="AZ164" i="1" s="1"/>
  <c r="AW5" i="1"/>
  <c r="AX5" i="1" s="1"/>
  <c r="AZ5" i="1" s="1"/>
  <c r="AW146" i="1"/>
  <c r="AX146" i="1" s="1"/>
  <c r="AZ146" i="1" s="1"/>
  <c r="AW138" i="1"/>
  <c r="AX138" i="1" s="1"/>
  <c r="AZ138" i="1" s="1"/>
  <c r="AW33" i="1"/>
  <c r="AX33" i="1" s="1"/>
  <c r="AZ33" i="1" s="1"/>
  <c r="AW68" i="1"/>
  <c r="AX68" i="1" s="1"/>
  <c r="AZ68" i="1" s="1"/>
  <c r="AW41" i="1"/>
  <c r="AX41" i="1" s="1"/>
  <c r="AZ41" i="1" s="1"/>
  <c r="AW154" i="1"/>
  <c r="AX154" i="1" s="1"/>
  <c r="AZ154" i="1" s="1"/>
  <c r="AW25" i="1"/>
  <c r="AX25" i="1" s="1"/>
  <c r="AZ25" i="1" s="1"/>
  <c r="AW87" i="1"/>
  <c r="AX87" i="1" s="1"/>
  <c r="AZ87" i="1" s="1"/>
  <c r="AW67" i="1"/>
  <c r="AX67" i="1" s="1"/>
  <c r="AZ67" i="1" s="1"/>
  <c r="AW30" i="1"/>
  <c r="AX30" i="1" s="1"/>
  <c r="AZ30" i="1" s="1"/>
  <c r="AW42" i="1"/>
  <c r="AX42" i="1" s="1"/>
  <c r="AZ42" i="1" s="1"/>
  <c r="AW168" i="1"/>
  <c r="AX168" i="1" s="1"/>
  <c r="AZ168" i="1" s="1"/>
  <c r="AW81" i="1"/>
  <c r="AX81" i="1" s="1"/>
  <c r="AZ81" i="1" s="1"/>
  <c r="AW93" i="1"/>
  <c r="AX93" i="1" s="1"/>
  <c r="AZ93" i="1" s="1"/>
  <c r="AW43" i="1"/>
  <c r="AX43" i="1" s="1"/>
  <c r="AZ43" i="1" s="1"/>
  <c r="AW12" i="1"/>
  <c r="AX12" i="1" s="1"/>
  <c r="AZ12" i="1" s="1"/>
  <c r="AW171" i="1"/>
  <c r="AX171" i="1" s="1"/>
  <c r="AZ171" i="1" s="1"/>
  <c r="AW28" i="1"/>
  <c r="AX28" i="1" s="1"/>
  <c r="AZ28" i="1" s="1"/>
  <c r="AW162" i="1"/>
  <c r="AX162" i="1" s="1"/>
  <c r="AZ162" i="1" s="1"/>
  <c r="AW105" i="1"/>
  <c r="AX105" i="1" s="1"/>
  <c r="AZ105" i="1" s="1"/>
  <c r="AW91" i="1"/>
  <c r="AX91" i="1" s="1"/>
  <c r="AZ91" i="1" s="1"/>
  <c r="AW174" i="1"/>
  <c r="AX174" i="1" s="1"/>
  <c r="AZ174" i="1" s="1"/>
  <c r="AW143" i="1"/>
  <c r="AX143" i="1" s="1"/>
  <c r="AZ143" i="1" s="1"/>
  <c r="AW27" i="1"/>
  <c r="AX27" i="1" s="1"/>
  <c r="AZ27" i="1" s="1"/>
  <c r="AW96" i="1"/>
  <c r="AX96" i="1" s="1"/>
  <c r="AZ96" i="1" s="1"/>
  <c r="AW48" i="1"/>
  <c r="AX48" i="1" s="1"/>
  <c r="AZ48" i="1" s="1"/>
  <c r="AW75" i="1"/>
  <c r="AX75" i="1" s="1"/>
  <c r="AZ75" i="1" s="1"/>
  <c r="AW149" i="1"/>
  <c r="AX149" i="1" s="1"/>
  <c r="AZ149" i="1" s="1"/>
  <c r="AW7" i="1"/>
  <c r="AX7" i="1" s="1"/>
  <c r="AZ7" i="1" s="1"/>
  <c r="AW147" i="1"/>
  <c r="AX147" i="1" s="1"/>
  <c r="AZ147" i="1" s="1"/>
  <c r="AW101" i="1"/>
  <c r="AX101" i="1" s="1"/>
  <c r="AZ101" i="1" s="1"/>
  <c r="AW166" i="1"/>
  <c r="AX166" i="1" s="1"/>
  <c r="AZ166" i="1" s="1"/>
  <c r="AW26" i="1"/>
  <c r="AX26" i="1" s="1"/>
  <c r="AZ26" i="1" s="1"/>
  <c r="AW90" i="1"/>
  <c r="AX90" i="1" s="1"/>
  <c r="AZ90" i="1" s="1"/>
  <c r="AW80" i="1"/>
  <c r="AX80" i="1" s="1"/>
  <c r="AZ80" i="1" s="1"/>
  <c r="AW86" i="1"/>
  <c r="AX86" i="1" s="1"/>
  <c r="AZ86" i="1" s="1"/>
  <c r="AW88" i="1"/>
  <c r="AX88" i="1" s="1"/>
  <c r="AZ88" i="1" s="1"/>
  <c r="AW9" i="1"/>
  <c r="AX9" i="1" s="1"/>
  <c r="AZ9" i="1" s="1"/>
  <c r="AW97" i="1"/>
  <c r="AX97" i="1" s="1"/>
  <c r="AZ97" i="1" s="1"/>
  <c r="AW85" i="1"/>
  <c r="AX85" i="1" s="1"/>
  <c r="AZ85" i="1" s="1"/>
  <c r="AW3" i="1"/>
  <c r="AX3" i="1" s="1"/>
  <c r="AZ3" i="1" s="1"/>
  <c r="AW76" i="1"/>
  <c r="AX76" i="1" s="1"/>
  <c r="AZ76" i="1" s="1"/>
  <c r="AW152" i="1"/>
  <c r="AX152" i="1" s="1"/>
  <c r="AZ152" i="1" s="1"/>
  <c r="AW148" i="1"/>
  <c r="AX148" i="1" s="1"/>
  <c r="AZ148" i="1" s="1"/>
  <c r="AW47" i="1"/>
  <c r="AX47" i="1" s="1"/>
  <c r="AZ47" i="1" s="1"/>
  <c r="AW31" i="1"/>
  <c r="AX31" i="1" s="1"/>
  <c r="AZ31" i="1" s="1"/>
  <c r="AW72" i="1"/>
  <c r="AX72" i="1" s="1"/>
  <c r="AZ72" i="1" s="1"/>
  <c r="AW137" i="1"/>
  <c r="AX137" i="1" s="1"/>
  <c r="AZ137" i="1" s="1"/>
  <c r="AW172" i="1"/>
  <c r="AX172" i="1" s="1"/>
  <c r="AZ172" i="1" s="1"/>
  <c r="AW133" i="1"/>
  <c r="AX133" i="1" s="1"/>
  <c r="AZ133" i="1" s="1"/>
  <c r="AW136" i="1"/>
  <c r="AX136" i="1" s="1"/>
  <c r="AZ136" i="1" s="1"/>
  <c r="AW11" i="1"/>
  <c r="AX11" i="1" s="1"/>
  <c r="AZ11" i="1" s="1"/>
  <c r="AW65" i="1"/>
  <c r="AX65" i="1" s="1"/>
  <c r="AZ65" i="1" s="1"/>
  <c r="AW173" i="1"/>
  <c r="AX173" i="1" s="1"/>
  <c r="AZ173" i="1" s="1"/>
  <c r="BA173" i="1" s="1"/>
  <c r="BF173" i="1" s="1"/>
  <c r="AW20" i="1"/>
  <c r="AX20" i="1" s="1"/>
  <c r="AZ20" i="1" s="1"/>
  <c r="AW83" i="1"/>
  <c r="AX83" i="1" s="1"/>
  <c r="AZ83" i="1" s="1"/>
  <c r="AW167" i="1"/>
  <c r="AX167" i="1" s="1"/>
  <c r="AZ167" i="1" s="1"/>
  <c r="AW108" i="1"/>
  <c r="AX108" i="1" s="1"/>
  <c r="AZ108" i="1" s="1"/>
  <c r="AW92" i="1"/>
  <c r="AX92" i="1" s="1"/>
  <c r="AZ92" i="1" s="1"/>
  <c r="AW66" i="1"/>
  <c r="AX66" i="1" s="1"/>
  <c r="AZ66" i="1" s="1"/>
  <c r="AW6" i="1"/>
  <c r="AX6" i="1" s="1"/>
  <c r="AZ6" i="1" s="1"/>
  <c r="AW15" i="1"/>
  <c r="AX15" i="1" s="1"/>
  <c r="AZ15" i="1" s="1"/>
  <c r="AW95" i="1"/>
  <c r="AX95" i="1" s="1"/>
  <c r="AZ95" i="1" s="1"/>
  <c r="AW46" i="1"/>
  <c r="AX46" i="1" s="1"/>
  <c r="AZ46" i="1" s="1"/>
  <c r="AW158" i="1"/>
  <c r="AX158" i="1" s="1"/>
  <c r="AZ158" i="1" s="1"/>
  <c r="AW134" i="1"/>
  <c r="AX134" i="1" s="1"/>
  <c r="AZ134" i="1" s="1"/>
  <c r="AW38" i="1"/>
  <c r="AX38" i="1" s="1"/>
  <c r="AZ38" i="1" s="1"/>
  <c r="AW161" i="1"/>
  <c r="AX161" i="1" s="1"/>
  <c r="AZ161" i="1" s="1"/>
  <c r="AW35" i="1"/>
  <c r="AX35" i="1" s="1"/>
  <c r="AZ35" i="1" s="1"/>
  <c r="AW18" i="1"/>
  <c r="AX18" i="1" s="1"/>
  <c r="AZ18" i="1" s="1"/>
  <c r="AW159" i="1"/>
  <c r="AX159" i="1" s="1"/>
  <c r="AZ159" i="1" s="1"/>
  <c r="AW142" i="1"/>
  <c r="AX142" i="1" s="1"/>
  <c r="AZ142" i="1" s="1"/>
  <c r="AW40" i="1"/>
  <c r="AX40" i="1" s="1"/>
  <c r="AZ40" i="1" s="1"/>
  <c r="AW22" i="1"/>
  <c r="AX22" i="1" s="1"/>
  <c r="AZ22" i="1" s="1"/>
  <c r="AW103" i="1"/>
  <c r="AX103" i="1" s="1"/>
  <c r="AZ103" i="1" s="1"/>
  <c r="AW71" i="1"/>
  <c r="AX71" i="1" s="1"/>
  <c r="AZ71" i="1" s="1"/>
  <c r="AW107" i="1"/>
  <c r="AX107" i="1" s="1"/>
  <c r="AZ107" i="1" s="1"/>
  <c r="AW77" i="1"/>
  <c r="AX77" i="1" s="1"/>
  <c r="AZ77" i="1" s="1"/>
  <c r="AW139" i="1"/>
  <c r="AX139" i="1" s="1"/>
  <c r="AZ139" i="1" s="1"/>
  <c r="AW13" i="1"/>
  <c r="AX13" i="1" s="1"/>
  <c r="AZ13" i="1" s="1"/>
  <c r="AW98" i="1"/>
  <c r="AX98" i="1" s="1"/>
  <c r="AZ98" i="1" s="1"/>
  <c r="AW70" i="1"/>
  <c r="AX70" i="1" s="1"/>
  <c r="AZ70" i="1" s="1"/>
  <c r="AW21" i="1"/>
  <c r="AX21" i="1" s="1"/>
  <c r="AZ21" i="1" s="1"/>
  <c r="AW45" i="1"/>
  <c r="AX45" i="1" s="1"/>
  <c r="AZ45" i="1" s="1"/>
  <c r="AW169" i="1"/>
  <c r="AX169" i="1" s="1"/>
  <c r="AZ169" i="1" s="1"/>
  <c r="AW163" i="1"/>
  <c r="AX163" i="1" s="1"/>
  <c r="AZ163" i="1" s="1"/>
  <c r="AW17" i="1"/>
  <c r="AX17" i="1" s="1"/>
  <c r="AZ17" i="1" s="1"/>
  <c r="AW141" i="1"/>
  <c r="AX141" i="1" s="1"/>
  <c r="AZ141" i="1" s="1"/>
  <c r="AW100" i="1"/>
  <c r="AX100" i="1" s="1"/>
  <c r="AZ100" i="1" s="1"/>
  <c r="AW73" i="1"/>
  <c r="AX73" i="1" s="1"/>
  <c r="AZ73" i="1" s="1"/>
  <c r="AW156" i="1"/>
  <c r="AX156" i="1" s="1"/>
  <c r="AZ156" i="1" s="1"/>
  <c r="BA156" i="1" s="1"/>
  <c r="BF156" i="1" s="1"/>
  <c r="AW23" i="1"/>
  <c r="AX23" i="1" s="1"/>
  <c r="AZ23" i="1" s="1"/>
  <c r="AW102" i="1"/>
  <c r="AX102" i="1" s="1"/>
  <c r="AZ102" i="1" s="1"/>
  <c r="AW131" i="1"/>
  <c r="AX131" i="1" s="1"/>
  <c r="AZ131" i="1" s="1"/>
  <c r="AW78" i="1"/>
  <c r="AX78" i="1" s="1"/>
  <c r="AZ78" i="1" s="1"/>
  <c r="AW36" i="1"/>
  <c r="AX36" i="1" s="1"/>
  <c r="AZ36" i="1" s="1"/>
  <c r="AW82" i="1"/>
  <c r="AX82" i="1" s="1"/>
  <c r="AZ82" i="1" s="1"/>
  <c r="AW144" i="1"/>
  <c r="AX144" i="1" s="1"/>
  <c r="AZ144" i="1" s="1"/>
  <c r="BB9" i="1" l="1"/>
  <c r="BD9" i="1" s="1"/>
  <c r="BA9" i="1"/>
  <c r="BF9" i="1" s="1"/>
  <c r="BB46" i="1"/>
  <c r="BD46" i="1" s="1"/>
  <c r="BA46" i="1"/>
  <c r="BF46" i="1" s="1"/>
  <c r="BB41" i="1"/>
  <c r="BD41" i="1" s="1"/>
  <c r="BA41" i="1"/>
  <c r="BF41" i="1" s="1"/>
  <c r="BA102" i="1"/>
  <c r="BF102" i="1" s="1"/>
  <c r="BB102" i="1"/>
  <c r="BD102" i="1" s="1"/>
  <c r="BA28" i="1"/>
  <c r="BF28" i="1" s="1"/>
  <c r="BB28" i="1"/>
  <c r="BD28" i="1" s="1"/>
  <c r="BB68" i="1"/>
  <c r="BD68" i="1" s="1"/>
  <c r="BA68" i="1"/>
  <c r="BF68" i="1" s="1"/>
  <c r="BB32" i="1"/>
  <c r="BD32" i="1" s="1"/>
  <c r="BA32" i="1"/>
  <c r="BF32" i="1" s="1"/>
  <c r="BA40" i="1"/>
  <c r="BF40" i="1" s="1"/>
  <c r="BB40" i="1"/>
  <c r="BD40" i="1" s="1"/>
  <c r="BB131" i="1"/>
  <c r="BD131" i="1" s="1"/>
  <c r="BA131" i="1"/>
  <c r="BF131" i="1" s="1"/>
  <c r="BB77" i="1"/>
  <c r="BD77" i="1" s="1"/>
  <c r="BA77" i="1"/>
  <c r="BF77" i="1" s="1"/>
  <c r="BA143" i="1"/>
  <c r="BF143" i="1" s="1"/>
  <c r="BB143" i="1"/>
  <c r="BD143" i="1" s="1"/>
  <c r="BA3" i="1"/>
  <c r="BF3" i="1" s="1"/>
  <c r="BB3" i="1"/>
  <c r="BD3" i="1" s="1"/>
  <c r="BA7" i="1"/>
  <c r="BF7" i="1" s="1"/>
  <c r="BB7" i="1"/>
  <c r="BD7" i="1" s="1"/>
  <c r="BB48" i="1"/>
  <c r="BD48" i="1" s="1"/>
  <c r="BA48" i="1"/>
  <c r="BF48" i="1" s="1"/>
  <c r="BB142" i="1"/>
  <c r="BD142" i="1" s="1"/>
  <c r="BA142" i="1"/>
  <c r="BF142" i="1" s="1"/>
  <c r="BA18" i="1"/>
  <c r="BF18" i="1" s="1"/>
  <c r="BB18" i="1"/>
  <c r="BD18" i="1" s="1"/>
  <c r="BB106" i="1"/>
  <c r="BD106" i="1" s="1"/>
  <c r="BA106" i="1"/>
  <c r="BF106" i="1" s="1"/>
  <c r="BB71" i="1"/>
  <c r="BD71" i="1" s="1"/>
  <c r="BA71" i="1"/>
  <c r="BF71" i="1" s="1"/>
  <c r="BB43" i="1"/>
  <c r="BD43" i="1" s="1"/>
  <c r="BA43" i="1"/>
  <c r="BF43" i="1" s="1"/>
  <c r="BA166" i="1"/>
  <c r="BF166" i="1" s="1"/>
  <c r="BB166" i="1"/>
  <c r="BD166" i="1" s="1"/>
  <c r="BB83" i="1"/>
  <c r="BD83" i="1" s="1"/>
  <c r="BA83" i="1"/>
  <c r="BF83" i="1" s="1"/>
  <c r="BA15" i="1"/>
  <c r="BF15" i="1" s="1"/>
  <c r="BB15" i="1"/>
  <c r="BD15" i="1" s="1"/>
  <c r="BB6" i="1"/>
  <c r="BD6" i="1" s="1"/>
  <c r="BA6" i="1"/>
  <c r="BF6" i="1" s="1"/>
  <c r="BB65" i="1"/>
  <c r="BD65" i="1" s="1"/>
  <c r="BA65" i="1"/>
  <c r="BF65" i="1" s="1"/>
  <c r="BA36" i="1"/>
  <c r="BF36" i="1" s="1"/>
  <c r="BB36" i="1"/>
  <c r="BD36" i="1" s="1"/>
  <c r="BA31" i="1"/>
  <c r="BF31" i="1" s="1"/>
  <c r="BB31" i="1"/>
  <c r="BD31" i="1" s="1"/>
  <c r="BB25" i="1"/>
  <c r="BD25" i="1" s="1"/>
  <c r="BA25" i="1"/>
  <c r="BF25" i="1" s="1"/>
  <c r="BB153" i="1"/>
  <c r="BD153" i="1" s="1"/>
  <c r="BA153" i="1"/>
  <c r="BF153" i="1" s="1"/>
  <c r="BB141" i="1"/>
  <c r="BD141" i="1" s="1"/>
  <c r="BA141" i="1"/>
  <c r="BF141" i="1" s="1"/>
  <c r="BB16" i="1"/>
  <c r="BD16" i="1" s="1"/>
  <c r="BA16" i="1"/>
  <c r="BF16" i="1" s="1"/>
  <c r="BB30" i="1"/>
  <c r="BD30" i="1" s="1"/>
  <c r="BA30" i="1"/>
  <c r="BF30" i="1" s="1"/>
  <c r="BA98" i="1"/>
  <c r="BF98" i="1" s="1"/>
  <c r="BB98" i="1"/>
  <c r="BD98" i="1" s="1"/>
  <c r="BB105" i="1"/>
  <c r="BD105" i="1" s="1"/>
  <c r="BA105" i="1"/>
  <c r="BF105" i="1" s="1"/>
  <c r="BB132" i="1"/>
  <c r="BD132" i="1" s="1"/>
  <c r="BA132" i="1"/>
  <c r="BF132" i="1" s="1"/>
  <c r="BB161" i="1"/>
  <c r="BD161" i="1" s="1"/>
  <c r="BA161" i="1"/>
  <c r="BF161" i="1" s="1"/>
  <c r="BB157" i="1"/>
  <c r="BD157" i="1" s="1"/>
  <c r="BA157" i="1"/>
  <c r="BF157" i="1" s="1"/>
  <c r="BB23" i="1"/>
  <c r="BD23" i="1" s="1"/>
  <c r="BA23" i="1"/>
  <c r="BF23" i="1" s="1"/>
  <c r="BB17" i="1"/>
  <c r="BD17" i="1" s="1"/>
  <c r="BA17" i="1"/>
  <c r="BF17" i="1" s="1"/>
  <c r="BB38" i="1"/>
  <c r="BD38" i="1" s="1"/>
  <c r="BA38" i="1"/>
  <c r="BF38" i="1" s="1"/>
  <c r="BB11" i="1"/>
  <c r="BD11" i="1" s="1"/>
  <c r="BA11" i="1"/>
  <c r="BF11" i="1" s="1"/>
  <c r="BB88" i="1"/>
  <c r="BD88" i="1" s="1"/>
  <c r="BA88" i="1"/>
  <c r="BF88" i="1" s="1"/>
  <c r="BB162" i="1"/>
  <c r="BD162" i="1" s="1"/>
  <c r="BA162" i="1"/>
  <c r="BF162" i="1" s="1"/>
  <c r="BB67" i="1"/>
  <c r="BD67" i="1" s="1"/>
  <c r="BA67" i="1"/>
  <c r="BF67" i="1" s="1"/>
  <c r="BB151" i="1"/>
  <c r="BD151" i="1" s="1"/>
  <c r="BA151" i="1"/>
  <c r="BF151" i="1" s="1"/>
  <c r="BB108" i="1"/>
  <c r="BD108" i="1" s="1"/>
  <c r="BA108" i="1"/>
  <c r="BF108" i="1" s="1"/>
  <c r="BB26" i="1"/>
  <c r="BD26" i="1" s="1"/>
  <c r="BA26" i="1"/>
  <c r="BF26" i="1" s="1"/>
  <c r="BB167" i="1"/>
  <c r="BD167" i="1" s="1"/>
  <c r="BA167" i="1"/>
  <c r="BF167" i="1" s="1"/>
  <c r="BB27" i="1"/>
  <c r="BD27" i="1" s="1"/>
  <c r="BA27" i="1"/>
  <c r="BF27" i="1" s="1"/>
  <c r="BB163" i="1"/>
  <c r="BD163" i="1" s="1"/>
  <c r="BA163" i="1"/>
  <c r="BF163" i="1" s="1"/>
  <c r="BB13" i="1"/>
  <c r="BD13" i="1" s="1"/>
  <c r="BA13" i="1"/>
  <c r="BF13" i="1" s="1"/>
  <c r="BB103" i="1"/>
  <c r="BD103" i="1" s="1"/>
  <c r="BA103" i="1"/>
  <c r="BF103" i="1" s="1"/>
  <c r="BB159" i="1"/>
  <c r="BD159" i="1" s="1"/>
  <c r="BA159" i="1"/>
  <c r="BF159" i="1" s="1"/>
  <c r="BB134" i="1"/>
  <c r="BD134" i="1" s="1"/>
  <c r="BA134" i="1"/>
  <c r="BF134" i="1" s="1"/>
  <c r="BB93" i="1"/>
  <c r="BD93" i="1" s="1"/>
  <c r="BA93" i="1"/>
  <c r="BF93" i="1" s="1"/>
  <c r="BB87" i="1"/>
  <c r="BD87" i="1" s="1"/>
  <c r="BA87" i="1"/>
  <c r="BF87" i="1" s="1"/>
  <c r="BB152" i="1"/>
  <c r="BD152" i="1" s="1"/>
  <c r="BA152" i="1"/>
  <c r="BF152" i="1" s="1"/>
  <c r="BB5" i="1"/>
  <c r="BD5" i="1" s="1"/>
  <c r="BA5" i="1"/>
  <c r="BF5" i="1" s="1"/>
  <c r="BB169" i="1"/>
  <c r="BD169" i="1" s="1"/>
  <c r="BA169" i="1"/>
  <c r="BF169" i="1" s="1"/>
  <c r="BB158" i="1"/>
  <c r="BD158" i="1" s="1"/>
  <c r="BA158" i="1"/>
  <c r="BF158" i="1" s="1"/>
  <c r="BB20" i="1"/>
  <c r="BD20" i="1" s="1"/>
  <c r="BA20" i="1"/>
  <c r="BF20" i="1" s="1"/>
  <c r="BB136" i="1"/>
  <c r="BD136" i="1" s="1"/>
  <c r="BA136" i="1"/>
  <c r="BF136" i="1" s="1"/>
  <c r="BB86" i="1"/>
  <c r="BD86" i="1" s="1"/>
  <c r="BA86" i="1"/>
  <c r="BF86" i="1" s="1"/>
  <c r="BB149" i="1"/>
  <c r="BD149" i="1" s="1"/>
  <c r="BA149" i="1"/>
  <c r="BF149" i="1" s="1"/>
  <c r="BB81" i="1"/>
  <c r="BD81" i="1" s="1"/>
  <c r="BA81" i="1"/>
  <c r="BF81" i="1" s="1"/>
  <c r="BB33" i="1"/>
  <c r="BD33" i="1" s="1"/>
  <c r="BA33" i="1"/>
  <c r="BF33" i="1" s="1"/>
  <c r="BB95" i="1"/>
  <c r="BD95" i="1" s="1"/>
  <c r="BA95" i="1"/>
  <c r="BF95" i="1" s="1"/>
  <c r="BB96" i="1"/>
  <c r="BD96" i="1" s="1"/>
  <c r="BA96" i="1"/>
  <c r="BF96" i="1" s="1"/>
  <c r="BB72" i="1"/>
  <c r="BD72" i="1" s="1"/>
  <c r="BA72" i="1"/>
  <c r="BF72" i="1" s="1"/>
  <c r="BB139" i="1"/>
  <c r="BD139" i="1" s="1"/>
  <c r="BA139" i="1"/>
  <c r="BF139" i="1" s="1"/>
  <c r="BB156" i="1"/>
  <c r="BD156" i="1" s="1"/>
  <c r="BB45" i="1"/>
  <c r="BD45" i="1" s="1"/>
  <c r="BA45" i="1"/>
  <c r="BF45" i="1" s="1"/>
  <c r="BB22" i="1"/>
  <c r="BD22" i="1" s="1"/>
  <c r="BA22" i="1"/>
  <c r="BF22" i="1" s="1"/>
  <c r="BB133" i="1"/>
  <c r="BD133" i="1" s="1"/>
  <c r="BA133" i="1"/>
  <c r="BF133" i="1" s="1"/>
  <c r="BB47" i="1"/>
  <c r="BD47" i="1" s="1"/>
  <c r="BA47" i="1"/>
  <c r="BF47" i="1" s="1"/>
  <c r="BB80" i="1"/>
  <c r="BD80" i="1" s="1"/>
  <c r="BA80" i="1"/>
  <c r="BF80" i="1" s="1"/>
  <c r="BB101" i="1"/>
  <c r="BD101" i="1" s="1"/>
  <c r="BA101" i="1"/>
  <c r="BF101" i="1" s="1"/>
  <c r="BB75" i="1"/>
  <c r="BD75" i="1" s="1"/>
  <c r="BA75" i="1"/>
  <c r="BF75" i="1" s="1"/>
  <c r="BB138" i="1"/>
  <c r="BD138" i="1" s="1"/>
  <c r="BA138" i="1"/>
  <c r="BF138" i="1" s="1"/>
  <c r="BB12" i="1"/>
  <c r="BD12" i="1" s="1"/>
  <c r="BA12" i="1"/>
  <c r="BF12" i="1" s="1"/>
  <c r="BB164" i="1"/>
  <c r="BD164" i="1" s="1"/>
  <c r="BA164" i="1"/>
  <c r="BF164" i="1" s="1"/>
  <c r="BB21" i="1"/>
  <c r="BD21" i="1" s="1"/>
  <c r="BA21" i="1"/>
  <c r="BF21" i="1" s="1"/>
  <c r="BB66" i="1"/>
  <c r="BD66" i="1" s="1"/>
  <c r="BA66" i="1"/>
  <c r="BF66" i="1" s="1"/>
  <c r="BB172" i="1"/>
  <c r="BD172" i="1" s="1"/>
  <c r="BA172" i="1"/>
  <c r="BF172" i="1" s="1"/>
  <c r="BB148" i="1"/>
  <c r="BD148" i="1" s="1"/>
  <c r="BA148" i="1"/>
  <c r="BF148" i="1" s="1"/>
  <c r="BB85" i="1"/>
  <c r="BD85" i="1" s="1"/>
  <c r="BA85" i="1"/>
  <c r="BF85" i="1" s="1"/>
  <c r="BB90" i="1"/>
  <c r="BD90" i="1" s="1"/>
  <c r="BA90" i="1"/>
  <c r="BF90" i="1" s="1"/>
  <c r="BB147" i="1"/>
  <c r="BD147" i="1" s="1"/>
  <c r="BA147" i="1"/>
  <c r="BF147" i="1" s="1"/>
  <c r="BB174" i="1"/>
  <c r="BD174" i="1" s="1"/>
  <c r="BA174" i="1"/>
  <c r="BF174" i="1" s="1"/>
  <c r="BB168" i="1"/>
  <c r="BD168" i="1" s="1"/>
  <c r="BA168" i="1"/>
  <c r="BF168" i="1" s="1"/>
  <c r="BB154" i="1"/>
  <c r="BD154" i="1" s="1"/>
  <c r="BA154" i="1"/>
  <c r="BF154" i="1" s="1"/>
  <c r="BB146" i="1"/>
  <c r="BD146" i="1" s="1"/>
  <c r="BA146" i="1"/>
  <c r="BF146" i="1" s="1"/>
  <c r="BB107" i="1"/>
  <c r="BD107" i="1" s="1"/>
  <c r="BA107" i="1"/>
  <c r="BF107" i="1" s="1"/>
  <c r="BB137" i="1"/>
  <c r="BD137" i="1" s="1"/>
  <c r="BA137" i="1"/>
  <c r="BF137" i="1" s="1"/>
  <c r="BB76" i="1"/>
  <c r="BD76" i="1" s="1"/>
  <c r="BA76" i="1"/>
  <c r="BF76" i="1" s="1"/>
  <c r="BB78" i="1"/>
  <c r="BD78" i="1" s="1"/>
  <c r="BA78" i="1"/>
  <c r="BF78" i="1" s="1"/>
  <c r="BB144" i="1"/>
  <c r="BD144" i="1" s="1"/>
  <c r="BA144" i="1"/>
  <c r="BF144" i="1" s="1"/>
  <c r="BB73" i="1"/>
  <c r="BD73" i="1" s="1"/>
  <c r="BA73" i="1"/>
  <c r="BF73" i="1" s="1"/>
  <c r="BB82" i="1"/>
  <c r="BD82" i="1" s="1"/>
  <c r="BA82" i="1"/>
  <c r="BF82" i="1" s="1"/>
  <c r="BB100" i="1"/>
  <c r="BD100" i="1" s="1"/>
  <c r="BA100" i="1"/>
  <c r="BF100" i="1" s="1"/>
  <c r="BB70" i="1"/>
  <c r="BD70" i="1" s="1"/>
  <c r="BA70" i="1"/>
  <c r="BF70" i="1" s="1"/>
  <c r="BB35" i="1"/>
  <c r="BD35" i="1" s="1"/>
  <c r="BA35" i="1"/>
  <c r="BF35" i="1" s="1"/>
  <c r="BB92" i="1"/>
  <c r="BD92" i="1" s="1"/>
  <c r="BA92" i="1"/>
  <c r="BF92" i="1" s="1"/>
  <c r="BB173" i="1"/>
  <c r="BD173" i="1" s="1"/>
  <c r="BB97" i="1"/>
  <c r="BD97" i="1" s="1"/>
  <c r="BA97" i="1"/>
  <c r="BF97" i="1" s="1"/>
  <c r="BB91" i="1"/>
  <c r="BD91" i="1" s="1"/>
  <c r="BA91" i="1"/>
  <c r="BF91" i="1" s="1"/>
  <c r="BB171" i="1"/>
  <c r="BD171" i="1" s="1"/>
  <c r="BA171" i="1"/>
  <c r="BF171" i="1" s="1"/>
  <c r="BB42" i="1"/>
  <c r="BD42" i="1" s="1"/>
  <c r="BA42" i="1"/>
  <c r="BF42" i="1" s="1"/>
  <c r="BB37" i="1"/>
  <c r="BD37" i="1" s="1"/>
  <c r="BA37" i="1"/>
  <c r="BF37" i="1" s="1"/>
</calcChain>
</file>

<file path=xl/sharedStrings.xml><?xml version="1.0" encoding="utf-8"?>
<sst xmlns="http://schemas.openxmlformats.org/spreadsheetml/2006/main" count="659" uniqueCount="133">
  <si>
    <t>Exp</t>
  </si>
  <si>
    <t>Sand Type</t>
  </si>
  <si>
    <t>Ms</t>
  </si>
  <si>
    <t>Vs</t>
  </si>
  <si>
    <t>Mw</t>
  </si>
  <si>
    <t>Vw</t>
  </si>
  <si>
    <t>Vs%</t>
  </si>
  <si>
    <t>Vw%</t>
  </si>
  <si>
    <t>Va</t>
  </si>
  <si>
    <t>Va%</t>
  </si>
  <si>
    <t>VT</t>
  </si>
  <si>
    <t>S:W:A</t>
  </si>
  <si>
    <t>w</t>
  </si>
  <si>
    <t>BEFORE; V1</t>
  </si>
  <si>
    <t>BEFORE;V2</t>
  </si>
  <si>
    <t>Vvoid</t>
  </si>
  <si>
    <t>e</t>
  </si>
  <si>
    <t>n</t>
  </si>
  <si>
    <t>AFTER;V1</t>
  </si>
  <si>
    <t>AFTER; V2</t>
  </si>
  <si>
    <t>V escaped</t>
  </si>
  <si>
    <t>V trapped</t>
  </si>
  <si>
    <t>Motor Frequency</t>
  </si>
  <si>
    <t>Blade Angular Velocity</t>
  </si>
  <si>
    <t>Angular Moment of Inertia</t>
  </si>
  <si>
    <t>Rotational Energy</t>
  </si>
  <si>
    <t>Corresponding Linear Velocity</t>
  </si>
  <si>
    <t>Mixing Time</t>
  </si>
  <si>
    <t>(kg)</t>
  </si>
  <si>
    <t>(g)</t>
  </si>
  <si>
    <t>(mL)</t>
  </si>
  <si>
    <t>(m3)</t>
  </si>
  <si>
    <t>(%)</t>
  </si>
  <si>
    <t>(-)</t>
  </si>
  <si>
    <t>(Hz)</t>
  </si>
  <si>
    <t>(rad/s)</t>
  </si>
  <si>
    <t>(m)</t>
  </si>
  <si>
    <t>(kg-m^2)</t>
  </si>
  <si>
    <t>(kg-m2/s2)</t>
  </si>
  <si>
    <t>(m/s)</t>
  </si>
  <si>
    <t>(sec)</t>
  </si>
  <si>
    <t>Fine</t>
  </si>
  <si>
    <t>"0.2 : 3.65 : 1"</t>
  </si>
  <si>
    <t>"0.4 : 3.45 : 1"</t>
  </si>
  <si>
    <t>"0.6 : 3.25 : 1"</t>
  </si>
  <si>
    <t>"0.8 : 3.05 : 1"</t>
  </si>
  <si>
    <t>"1:19:5.2"</t>
  </si>
  <si>
    <t>"1:9:2.6"</t>
  </si>
  <si>
    <t>"1:5.7:1.7"</t>
  </si>
  <si>
    <t>"1:4:1.3"</t>
  </si>
  <si>
    <t>Medium</t>
  </si>
  <si>
    <t>Coarse</t>
  </si>
  <si>
    <t>FIne</t>
  </si>
  <si>
    <t>Blade Geometry</t>
  </si>
  <si>
    <t>B-4</t>
  </si>
  <si>
    <t>S-4</t>
  </si>
  <si>
    <t>B-3</t>
  </si>
  <si>
    <t>No.</t>
  </si>
  <si>
    <t>1/2/3/4</t>
  </si>
  <si>
    <t>5/6/7/8</t>
  </si>
  <si>
    <t>9/10/11/12</t>
  </si>
  <si>
    <t>13/14/15/16</t>
  </si>
  <si>
    <t>17/18/19/20</t>
  </si>
  <si>
    <t>21/22/23/24</t>
  </si>
  <si>
    <t>25/26/27/28</t>
  </si>
  <si>
    <t>29/30/31/32</t>
  </si>
  <si>
    <t>33/34/35/36</t>
  </si>
  <si>
    <t>37/38/39/40</t>
  </si>
  <si>
    <t>41/42/43/44</t>
  </si>
  <si>
    <t>Velocity(m/s)</t>
  </si>
  <si>
    <t>particle size</t>
  </si>
  <si>
    <t>4,8,12,16</t>
  </si>
  <si>
    <t>Time (sec)</t>
  </si>
  <si>
    <t>Large, 4-leaf</t>
  </si>
  <si>
    <t>Large, 3-leaf</t>
  </si>
  <si>
    <t>Small, 4-leaf</t>
  </si>
  <si>
    <t>Group</t>
  </si>
  <si>
    <t>45/46/47/48</t>
  </si>
  <si>
    <t>49/50/51/52</t>
  </si>
  <si>
    <t>53/54/55/56</t>
  </si>
  <si>
    <t>57/58/59/60</t>
  </si>
  <si>
    <t>61/62/63/64</t>
  </si>
  <si>
    <t>65/66/67/68</t>
  </si>
  <si>
    <t>69/70/71/72</t>
  </si>
  <si>
    <t>73/74/75/76</t>
  </si>
  <si>
    <t>77/78/79/80</t>
  </si>
  <si>
    <t>81/82/83/84</t>
  </si>
  <si>
    <t>85/86/87/88</t>
  </si>
  <si>
    <t>89/90/91/92</t>
  </si>
  <si>
    <t>93/94/95/96</t>
  </si>
  <si>
    <t>97/98/99/100</t>
  </si>
  <si>
    <t>101/102/103/104</t>
  </si>
  <si>
    <t>105/106/107/108</t>
  </si>
  <si>
    <t>Air Entrapment</t>
  </si>
  <si>
    <t>%</t>
  </si>
  <si>
    <t>Vs/Vw</t>
  </si>
  <si>
    <t>5B</t>
  </si>
  <si>
    <t>17B</t>
  </si>
  <si>
    <t>18B</t>
  </si>
  <si>
    <t>19B</t>
  </si>
  <si>
    <t>20B</t>
  </si>
  <si>
    <t>4B</t>
  </si>
  <si>
    <t>13B</t>
  </si>
  <si>
    <t>14B</t>
  </si>
  <si>
    <t>15B</t>
  </si>
  <si>
    <t>16B</t>
  </si>
  <si>
    <t>5C</t>
  </si>
  <si>
    <t>17C</t>
  </si>
  <si>
    <t>18C</t>
  </si>
  <si>
    <t>19C</t>
  </si>
  <si>
    <t>20C</t>
  </si>
  <si>
    <t>mass of mixture</t>
  </si>
  <si>
    <t>density of mixture</t>
  </si>
  <si>
    <t>(g/ml)</t>
  </si>
  <si>
    <t>Vw:Vs</t>
  </si>
  <si>
    <t>Ms:Mw</t>
  </si>
  <si>
    <t>total mass of no air</t>
  </si>
  <si>
    <t>mass of solid</t>
  </si>
  <si>
    <t>mass of water</t>
  </si>
  <si>
    <t>vol of solid</t>
  </si>
  <si>
    <t>vol of water</t>
  </si>
  <si>
    <t>(ml)</t>
  </si>
  <si>
    <t>Density of slurry</t>
  </si>
  <si>
    <t>Den, small to Dens, large</t>
  </si>
  <si>
    <t>tot vol</t>
  </si>
  <si>
    <t>Vol Change</t>
  </si>
  <si>
    <t>Vtrap/Vtot</t>
  </si>
  <si>
    <t>Vtrap/Vs</t>
  </si>
  <si>
    <t>(Vtrap+Vs)/Vw</t>
  </si>
  <si>
    <t>Vtrap + Vs</t>
  </si>
  <si>
    <t>Radius @ Blade</t>
  </si>
  <si>
    <t>Shear rate</t>
  </si>
  <si>
    <t>(1/s)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</si>
</sst>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0.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" fontId="0" fillId="0" borderId="1" xfId="0" applyNumberFormat="1" applyBorder="1"/>
    <xf numFmtId="0" fontId="0" fillId="4" borderId="1" xfId="0" applyFill="1" applyBorder="1"/>
    <xf numFmtId="0" fontId="0" fillId="7" borderId="1" xfId="0" applyFill="1" applyBorder="1"/>
    <xf numFmtId="0" fontId="0" fillId="10" borderId="1" xfId="0" applyFill="1" applyBorder="1"/>
    <xf numFmtId="0" fontId="0" fillId="15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12" borderId="1" xfId="0" applyFill="1" applyBorder="1"/>
    <xf numFmtId="0" fontId="0" fillId="11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 applyAlignment="1">
      <alignment horizontal="center" vertical="center"/>
    </xf>
    <xf numFmtId="11" fontId="0" fillId="18" borderId="1" xfId="0" applyNumberFormat="1" applyFill="1" applyBorder="1" applyAlignment="1">
      <alignment horizontal="center" vertical="center" wrapText="1"/>
    </xf>
    <xf numFmtId="1" fontId="0" fillId="18" borderId="1" xfId="0" applyNumberFormat="1" applyFill="1" applyBorder="1" applyAlignment="1">
      <alignment horizontal="center" vertical="center" wrapText="1"/>
    </xf>
    <xf numFmtId="164" fontId="0" fillId="18" borderId="1" xfId="0" applyNumberFormat="1" applyFill="1" applyBorder="1" applyAlignment="1">
      <alignment horizontal="center" vertical="center" wrapText="1"/>
    </xf>
    <xf numFmtId="164" fontId="0" fillId="18" borderId="1" xfId="0" applyNumberFormat="1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1" fontId="0" fillId="18" borderId="1" xfId="0" applyNumberFormat="1" applyFill="1" applyBorder="1" applyAlignment="1">
      <alignment horizontal="center" vertical="center"/>
    </xf>
    <xf numFmtId="9" fontId="0" fillId="18" borderId="1" xfId="1" applyFont="1" applyFill="1" applyBorder="1" applyAlignment="1">
      <alignment horizontal="center" vertical="center"/>
    </xf>
    <xf numFmtId="2" fontId="0" fillId="18" borderId="1" xfId="0" applyNumberForma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165" fontId="0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D47E-4952-4189-8A36-A92D5A6BCA71}">
  <dimension ref="B2:X24"/>
  <sheetViews>
    <sheetView zoomScale="90" zoomScaleNormal="90" workbookViewId="0">
      <selection activeCell="F22" sqref="F22"/>
    </sheetView>
  </sheetViews>
  <sheetFormatPr defaultRowHeight="14.4" x14ac:dyDescent="0.3"/>
  <cols>
    <col min="2" max="2" width="6.5546875" bestFit="1" customWidth="1"/>
    <col min="3" max="3" width="13.6640625" bestFit="1" customWidth="1"/>
    <col min="4" max="4" width="9.21875" bestFit="1" customWidth="1"/>
    <col min="5" max="5" width="11.21875" bestFit="1" customWidth="1"/>
    <col min="6" max="6" width="12.6640625" bestFit="1" customWidth="1"/>
    <col min="7" max="7" width="9.77734375" bestFit="1" customWidth="1"/>
    <col min="8" max="8" width="15" bestFit="1" customWidth="1"/>
    <col min="10" max="10" width="6.5546875" bestFit="1" customWidth="1"/>
    <col min="11" max="11" width="12.5546875" bestFit="1" customWidth="1"/>
    <col min="12" max="12" width="9.21875" bestFit="1" customWidth="1"/>
    <col min="13" max="13" width="11.21875" bestFit="1" customWidth="1"/>
    <col min="14" max="14" width="12.6640625" bestFit="1" customWidth="1"/>
    <col min="15" max="15" width="9.77734375" bestFit="1" customWidth="1"/>
    <col min="16" max="16" width="15" bestFit="1" customWidth="1"/>
    <col min="18" max="18" width="6.5546875" bestFit="1" customWidth="1"/>
    <col min="19" max="19" width="17.109375" bestFit="1" customWidth="1"/>
    <col min="20" max="20" width="9.21875" bestFit="1" customWidth="1"/>
    <col min="21" max="21" width="11.21875" bestFit="1" customWidth="1"/>
    <col min="22" max="22" width="12.6640625" bestFit="1" customWidth="1"/>
    <col min="23" max="23" width="9.77734375" bestFit="1" customWidth="1"/>
    <col min="24" max="24" width="15" bestFit="1" customWidth="1"/>
  </cols>
  <sheetData>
    <row r="2" spans="2:24" x14ac:dyDescent="0.3">
      <c r="B2" s="12" t="s">
        <v>76</v>
      </c>
      <c r="C2" s="12" t="s">
        <v>57</v>
      </c>
      <c r="D2" s="12" t="s">
        <v>6</v>
      </c>
      <c r="E2" s="12" t="s">
        <v>70</v>
      </c>
      <c r="F2" s="12" t="s">
        <v>69</v>
      </c>
      <c r="G2" s="12" t="s">
        <v>72</v>
      </c>
      <c r="H2" s="12" t="s">
        <v>53</v>
      </c>
      <c r="J2" s="12" t="s">
        <v>76</v>
      </c>
      <c r="K2" s="12" t="s">
        <v>57</v>
      </c>
      <c r="L2" s="12" t="s">
        <v>6</v>
      </c>
      <c r="M2" s="12" t="s">
        <v>70</v>
      </c>
      <c r="N2" s="12" t="s">
        <v>69</v>
      </c>
      <c r="O2" s="12" t="s">
        <v>72</v>
      </c>
      <c r="P2" s="12" t="s">
        <v>53</v>
      </c>
      <c r="R2" s="12" t="s">
        <v>76</v>
      </c>
      <c r="S2" s="12" t="s">
        <v>57</v>
      </c>
      <c r="T2" s="12" t="s">
        <v>6</v>
      </c>
      <c r="U2" s="12" t="s">
        <v>70</v>
      </c>
      <c r="V2" s="12" t="s">
        <v>69</v>
      </c>
      <c r="W2" s="12" t="s">
        <v>72</v>
      </c>
      <c r="X2" s="12" t="s">
        <v>53</v>
      </c>
    </row>
    <row r="3" spans="2:24" x14ac:dyDescent="0.3">
      <c r="B3" s="12">
        <v>1</v>
      </c>
      <c r="C3" s="13" t="s">
        <v>58</v>
      </c>
      <c r="D3" s="12" t="s">
        <v>71</v>
      </c>
      <c r="E3" s="14" t="s">
        <v>41</v>
      </c>
      <c r="F3" s="15">
        <v>7.8</v>
      </c>
      <c r="G3" s="16">
        <v>60</v>
      </c>
      <c r="H3" s="17" t="s">
        <v>73</v>
      </c>
      <c r="J3" s="12">
        <v>7</v>
      </c>
      <c r="K3" s="12" t="s">
        <v>64</v>
      </c>
      <c r="L3" s="12" t="s">
        <v>71</v>
      </c>
      <c r="M3" s="14" t="s">
        <v>41</v>
      </c>
      <c r="N3" s="15">
        <v>7.8</v>
      </c>
      <c r="O3" s="23">
        <v>10</v>
      </c>
      <c r="P3" s="17" t="s">
        <v>73</v>
      </c>
      <c r="R3" s="12">
        <v>1</v>
      </c>
      <c r="S3" s="13" t="s">
        <v>58</v>
      </c>
      <c r="T3" s="12" t="s">
        <v>71</v>
      </c>
      <c r="U3" s="14" t="s">
        <v>41</v>
      </c>
      <c r="V3" s="15">
        <v>7.8</v>
      </c>
      <c r="W3" s="16">
        <v>60</v>
      </c>
      <c r="X3" s="17" t="s">
        <v>73</v>
      </c>
    </row>
    <row r="4" spans="2:24" x14ac:dyDescent="0.3">
      <c r="B4" s="12">
        <v>2</v>
      </c>
      <c r="C4" s="12" t="s">
        <v>59</v>
      </c>
      <c r="D4" s="12" t="s">
        <v>71</v>
      </c>
      <c r="E4" s="14" t="s">
        <v>41</v>
      </c>
      <c r="F4" s="18">
        <v>5.4</v>
      </c>
      <c r="G4" s="16">
        <v>60</v>
      </c>
      <c r="H4" s="17" t="s">
        <v>73</v>
      </c>
      <c r="J4" s="12">
        <v>6</v>
      </c>
      <c r="K4" s="12" t="s">
        <v>63</v>
      </c>
      <c r="L4" s="12" t="s">
        <v>71</v>
      </c>
      <c r="M4" s="14" t="s">
        <v>41</v>
      </c>
      <c r="N4" s="15">
        <v>7.8</v>
      </c>
      <c r="O4" s="22">
        <v>30</v>
      </c>
      <c r="P4" s="17" t="s">
        <v>73</v>
      </c>
      <c r="R4" s="12">
        <v>10</v>
      </c>
      <c r="S4" s="12" t="s">
        <v>67</v>
      </c>
      <c r="T4" s="12" t="s">
        <v>71</v>
      </c>
      <c r="U4" s="14" t="s">
        <v>41</v>
      </c>
      <c r="V4" s="15">
        <v>7.8</v>
      </c>
      <c r="W4" s="16">
        <v>60</v>
      </c>
      <c r="X4" s="26" t="s">
        <v>74</v>
      </c>
    </row>
    <row r="5" spans="2:24" x14ac:dyDescent="0.3">
      <c r="B5" s="12">
        <v>3</v>
      </c>
      <c r="C5" s="12" t="s">
        <v>60</v>
      </c>
      <c r="D5" s="12" t="s">
        <v>71</v>
      </c>
      <c r="E5" s="14" t="s">
        <v>41</v>
      </c>
      <c r="F5" s="19">
        <v>3.1</v>
      </c>
      <c r="G5" s="16">
        <v>60</v>
      </c>
      <c r="H5" s="17" t="s">
        <v>73</v>
      </c>
      <c r="J5" s="12">
        <v>1</v>
      </c>
      <c r="K5" s="13" t="s">
        <v>58</v>
      </c>
      <c r="L5" s="12" t="s">
        <v>71</v>
      </c>
      <c r="M5" s="14" t="s">
        <v>41</v>
      </c>
      <c r="N5" s="15">
        <v>7.8</v>
      </c>
      <c r="O5" s="16">
        <v>60</v>
      </c>
      <c r="P5" s="17" t="s">
        <v>73</v>
      </c>
      <c r="R5" s="12">
        <v>11</v>
      </c>
      <c r="S5" s="12" t="s">
        <v>68</v>
      </c>
      <c r="T5" s="12" t="str">
        <f>$D$3</f>
        <v>4,8,12,16</v>
      </c>
      <c r="U5" s="14" t="s">
        <v>41</v>
      </c>
      <c r="V5" s="15">
        <v>7.8</v>
      </c>
      <c r="W5" s="16">
        <v>60</v>
      </c>
      <c r="X5" s="27" t="s">
        <v>75</v>
      </c>
    </row>
    <row r="6" spans="2:24" x14ac:dyDescent="0.3">
      <c r="J6" s="12">
        <v>8</v>
      </c>
      <c r="K6" s="12" t="s">
        <v>65</v>
      </c>
      <c r="L6" s="12" t="s">
        <v>71</v>
      </c>
      <c r="M6" s="14" t="s">
        <v>41</v>
      </c>
      <c r="N6" s="15">
        <v>7.8</v>
      </c>
      <c r="O6" s="24">
        <v>90</v>
      </c>
      <c r="P6" s="17" t="s">
        <v>73</v>
      </c>
    </row>
    <row r="7" spans="2:24" x14ac:dyDescent="0.3">
      <c r="J7" s="12">
        <v>9</v>
      </c>
      <c r="K7" s="12" t="s">
        <v>66</v>
      </c>
      <c r="L7" s="12" t="s">
        <v>71</v>
      </c>
      <c r="M7" s="14" t="s">
        <v>41</v>
      </c>
      <c r="N7" s="15">
        <v>7.8</v>
      </c>
      <c r="O7" s="25">
        <v>120</v>
      </c>
      <c r="P7" s="17" t="s">
        <v>73</v>
      </c>
    </row>
    <row r="8" spans="2:24" x14ac:dyDescent="0.3">
      <c r="B8" s="12" t="s">
        <v>76</v>
      </c>
      <c r="C8" s="12" t="s">
        <v>57</v>
      </c>
      <c r="D8" s="12" t="s">
        <v>6</v>
      </c>
      <c r="E8" s="12" t="s">
        <v>70</v>
      </c>
      <c r="F8" s="12" t="s">
        <v>69</v>
      </c>
      <c r="G8" s="12" t="s">
        <v>72</v>
      </c>
      <c r="H8" s="12" t="s">
        <v>53</v>
      </c>
      <c r="R8" s="12" t="s">
        <v>76</v>
      </c>
      <c r="S8" s="12" t="s">
        <v>57</v>
      </c>
      <c r="T8" s="12" t="s">
        <v>6</v>
      </c>
      <c r="U8" s="12" t="s">
        <v>70</v>
      </c>
      <c r="V8" s="12" t="s">
        <v>69</v>
      </c>
      <c r="W8" s="12" t="s">
        <v>72</v>
      </c>
      <c r="X8" s="12" t="s">
        <v>53</v>
      </c>
    </row>
    <row r="9" spans="2:24" x14ac:dyDescent="0.3">
      <c r="B9" s="12">
        <v>4</v>
      </c>
      <c r="C9" s="12" t="s">
        <v>61</v>
      </c>
      <c r="D9" s="12" t="s">
        <v>71</v>
      </c>
      <c r="E9" s="20" t="s">
        <v>50</v>
      </c>
      <c r="F9" s="15">
        <v>7.8</v>
      </c>
      <c r="G9" s="16">
        <v>60</v>
      </c>
      <c r="H9" s="17" t="s">
        <v>73</v>
      </c>
      <c r="R9" s="12">
        <v>4</v>
      </c>
      <c r="S9" s="12" t="s">
        <v>61</v>
      </c>
      <c r="T9" s="12" t="s">
        <v>71</v>
      </c>
      <c r="U9" s="20" t="s">
        <v>50</v>
      </c>
      <c r="V9" s="15">
        <v>7.8</v>
      </c>
      <c r="W9" s="16">
        <v>60</v>
      </c>
      <c r="X9" s="17" t="s">
        <v>73</v>
      </c>
    </row>
    <row r="10" spans="2:24" x14ac:dyDescent="0.3">
      <c r="B10" s="12">
        <v>24</v>
      </c>
      <c r="C10" s="12" t="s">
        <v>89</v>
      </c>
      <c r="D10" s="12" t="s">
        <v>71</v>
      </c>
      <c r="E10" s="20" t="s">
        <v>50</v>
      </c>
      <c r="F10" s="18">
        <v>5.4</v>
      </c>
      <c r="G10" s="16">
        <v>60</v>
      </c>
      <c r="H10" s="17" t="s">
        <v>73</v>
      </c>
      <c r="J10" s="12" t="s">
        <v>76</v>
      </c>
      <c r="K10" s="12" t="s">
        <v>57</v>
      </c>
      <c r="L10" s="12" t="s">
        <v>6</v>
      </c>
      <c r="M10" s="12" t="s">
        <v>70</v>
      </c>
      <c r="N10" s="12" t="s">
        <v>69</v>
      </c>
      <c r="O10" s="12" t="s">
        <v>72</v>
      </c>
      <c r="P10" s="12" t="s">
        <v>53</v>
      </c>
      <c r="R10" s="12">
        <v>26</v>
      </c>
      <c r="S10" s="12" t="s">
        <v>91</v>
      </c>
      <c r="T10" s="12" t="s">
        <v>71</v>
      </c>
      <c r="U10" s="20" t="s">
        <v>50</v>
      </c>
      <c r="V10" s="15">
        <v>7.8</v>
      </c>
      <c r="W10" s="16">
        <v>60</v>
      </c>
      <c r="X10" s="26" t="s">
        <v>74</v>
      </c>
    </row>
    <row r="11" spans="2:24" x14ac:dyDescent="0.3">
      <c r="B11" s="12">
        <v>25</v>
      </c>
      <c r="C11" s="12" t="s">
        <v>90</v>
      </c>
      <c r="D11" s="12" t="s">
        <v>71</v>
      </c>
      <c r="E11" s="20" t="s">
        <v>50</v>
      </c>
      <c r="F11" s="19">
        <v>3.1</v>
      </c>
      <c r="G11" s="16">
        <v>60</v>
      </c>
      <c r="H11" s="17" t="s">
        <v>73</v>
      </c>
      <c r="J11" s="12">
        <v>4</v>
      </c>
      <c r="K11" s="12" t="s">
        <v>61</v>
      </c>
      <c r="L11" s="12" t="s">
        <v>71</v>
      </c>
      <c r="M11" s="20" t="s">
        <v>50</v>
      </c>
      <c r="N11" s="15">
        <v>7.8</v>
      </c>
      <c r="O11" s="16">
        <v>60</v>
      </c>
      <c r="P11" s="17" t="s">
        <v>73</v>
      </c>
      <c r="R11" s="12">
        <v>27</v>
      </c>
      <c r="S11" s="12" t="s">
        <v>92</v>
      </c>
      <c r="T11" s="12" t="s">
        <v>71</v>
      </c>
      <c r="U11" s="20" t="s">
        <v>50</v>
      </c>
      <c r="V11" s="15">
        <v>7.8</v>
      </c>
      <c r="W11" s="16">
        <v>60</v>
      </c>
      <c r="X11" s="27" t="s">
        <v>75</v>
      </c>
    </row>
    <row r="12" spans="2:24" x14ac:dyDescent="0.3">
      <c r="J12" s="12">
        <v>20</v>
      </c>
      <c r="K12" s="12" t="s">
        <v>85</v>
      </c>
      <c r="L12" s="12" t="s">
        <v>71</v>
      </c>
      <c r="M12" s="20" t="s">
        <v>50</v>
      </c>
      <c r="N12" s="15">
        <v>7.8</v>
      </c>
      <c r="O12" s="16">
        <v>10</v>
      </c>
      <c r="P12" s="17" t="s">
        <v>73</v>
      </c>
    </row>
    <row r="13" spans="2:24" x14ac:dyDescent="0.3">
      <c r="J13" s="12">
        <v>21</v>
      </c>
      <c r="K13" s="12" t="s">
        <v>86</v>
      </c>
      <c r="L13" s="12" t="s">
        <v>71</v>
      </c>
      <c r="M13" s="20" t="s">
        <v>50</v>
      </c>
      <c r="N13" s="15">
        <v>7.8</v>
      </c>
      <c r="O13" s="16">
        <v>20</v>
      </c>
      <c r="P13" s="17" t="s">
        <v>73</v>
      </c>
    </row>
    <row r="14" spans="2:24" x14ac:dyDescent="0.3">
      <c r="B14" s="12" t="s">
        <v>76</v>
      </c>
      <c r="C14" s="12" t="s">
        <v>57</v>
      </c>
      <c r="D14" s="12" t="s">
        <v>6</v>
      </c>
      <c r="E14" s="12" t="s">
        <v>70</v>
      </c>
      <c r="F14" s="12" t="s">
        <v>69</v>
      </c>
      <c r="G14" s="12" t="s">
        <v>72</v>
      </c>
      <c r="H14" s="12" t="s">
        <v>53</v>
      </c>
      <c r="J14" s="12">
        <v>22</v>
      </c>
      <c r="K14" s="12" t="s">
        <v>87</v>
      </c>
      <c r="L14" s="12" t="s">
        <v>71</v>
      </c>
      <c r="M14" s="20" t="s">
        <v>50</v>
      </c>
      <c r="N14" s="15">
        <v>7.8</v>
      </c>
      <c r="O14" s="16">
        <v>40</v>
      </c>
      <c r="P14" s="17" t="s">
        <v>73</v>
      </c>
      <c r="R14" s="12" t="s">
        <v>76</v>
      </c>
      <c r="S14" s="12" t="s">
        <v>57</v>
      </c>
      <c r="T14" s="12" t="s">
        <v>6</v>
      </c>
      <c r="U14" s="12" t="s">
        <v>70</v>
      </c>
      <c r="V14" s="12" t="s">
        <v>69</v>
      </c>
      <c r="W14" s="12" t="s">
        <v>72</v>
      </c>
      <c r="X14" s="12" t="s">
        <v>53</v>
      </c>
    </row>
    <row r="15" spans="2:24" x14ac:dyDescent="0.3">
      <c r="B15" s="12">
        <v>5</v>
      </c>
      <c r="C15" s="12" t="s">
        <v>62</v>
      </c>
      <c r="D15" s="12" t="s">
        <v>71</v>
      </c>
      <c r="E15" s="21" t="s">
        <v>51</v>
      </c>
      <c r="F15" s="15">
        <v>7.8</v>
      </c>
      <c r="G15" s="16">
        <v>60</v>
      </c>
      <c r="H15" s="17" t="s">
        <v>73</v>
      </c>
      <c r="J15" s="12">
        <v>23</v>
      </c>
      <c r="K15" s="12" t="s">
        <v>88</v>
      </c>
      <c r="L15" s="12" t="s">
        <v>71</v>
      </c>
      <c r="M15" s="20" t="s">
        <v>50</v>
      </c>
      <c r="N15" s="15">
        <v>7.8</v>
      </c>
      <c r="O15" s="16">
        <v>80</v>
      </c>
      <c r="P15" s="17" t="s">
        <v>73</v>
      </c>
      <c r="R15" s="12">
        <v>5</v>
      </c>
      <c r="S15" s="12" t="s">
        <v>62</v>
      </c>
      <c r="T15" s="12" t="s">
        <v>71</v>
      </c>
      <c r="U15" s="21" t="s">
        <v>51</v>
      </c>
      <c r="V15" s="15">
        <v>7.8</v>
      </c>
      <c r="W15" s="16">
        <v>60</v>
      </c>
      <c r="X15" s="17" t="s">
        <v>73</v>
      </c>
    </row>
    <row r="16" spans="2:24" x14ac:dyDescent="0.3">
      <c r="B16" s="12">
        <v>16</v>
      </c>
      <c r="C16" s="12" t="s">
        <v>81</v>
      </c>
      <c r="D16" s="12" t="s">
        <v>71</v>
      </c>
      <c r="E16" s="21" t="s">
        <v>51</v>
      </c>
      <c r="F16" s="18">
        <v>5.4</v>
      </c>
      <c r="G16" s="16">
        <v>60</v>
      </c>
      <c r="H16" s="17" t="s">
        <v>73</v>
      </c>
      <c r="R16" s="12">
        <v>18</v>
      </c>
      <c r="S16" s="12" t="s">
        <v>83</v>
      </c>
      <c r="T16" s="12" t="s">
        <v>71</v>
      </c>
      <c r="U16" s="21" t="s">
        <v>51</v>
      </c>
      <c r="V16" s="15">
        <v>7.8</v>
      </c>
      <c r="W16" s="16">
        <v>60</v>
      </c>
      <c r="X16" s="26" t="s">
        <v>74</v>
      </c>
    </row>
    <row r="17" spans="2:24" x14ac:dyDescent="0.3">
      <c r="B17" s="12">
        <v>17</v>
      </c>
      <c r="C17" s="12" t="s">
        <v>82</v>
      </c>
      <c r="D17" s="12" t="s">
        <v>71</v>
      </c>
      <c r="E17" s="21" t="s">
        <v>51</v>
      </c>
      <c r="F17" s="19">
        <v>3.1</v>
      </c>
      <c r="G17" s="16">
        <v>60</v>
      </c>
      <c r="H17" s="17" t="s">
        <v>73</v>
      </c>
      <c r="R17" s="12">
        <v>19</v>
      </c>
      <c r="S17" s="12" t="s">
        <v>84</v>
      </c>
      <c r="T17" s="12" t="s">
        <v>71</v>
      </c>
      <c r="U17" s="21" t="s">
        <v>51</v>
      </c>
      <c r="V17" s="15">
        <v>7.8</v>
      </c>
      <c r="W17" s="16">
        <v>60</v>
      </c>
      <c r="X17" s="27" t="s">
        <v>75</v>
      </c>
    </row>
    <row r="19" spans="2:24" x14ac:dyDescent="0.3">
      <c r="J19" s="12" t="s">
        <v>76</v>
      </c>
      <c r="K19" s="12" t="s">
        <v>57</v>
      </c>
      <c r="L19" s="12" t="s">
        <v>6</v>
      </c>
      <c r="M19" s="12" t="s">
        <v>70</v>
      </c>
      <c r="N19" s="12" t="s">
        <v>69</v>
      </c>
      <c r="O19" s="12" t="s">
        <v>72</v>
      </c>
      <c r="P19" s="12" t="s">
        <v>53</v>
      </c>
    </row>
    <row r="20" spans="2:24" x14ac:dyDescent="0.3">
      <c r="J20" s="12">
        <v>12</v>
      </c>
      <c r="K20" s="12" t="s">
        <v>77</v>
      </c>
      <c r="L20" s="12" t="s">
        <v>71</v>
      </c>
      <c r="M20" s="21" t="s">
        <v>51</v>
      </c>
      <c r="N20" s="15">
        <v>7.8</v>
      </c>
      <c r="O20" s="23">
        <v>10</v>
      </c>
      <c r="P20" s="17" t="s">
        <v>73</v>
      </c>
    </row>
    <row r="21" spans="2:24" x14ac:dyDescent="0.3">
      <c r="J21" s="12">
        <v>13</v>
      </c>
      <c r="K21" s="12" t="s">
        <v>78</v>
      </c>
      <c r="L21" s="12" t="s">
        <v>71</v>
      </c>
      <c r="M21" s="21" t="s">
        <v>51</v>
      </c>
      <c r="N21" s="15">
        <v>7.8</v>
      </c>
      <c r="O21" s="22">
        <v>20</v>
      </c>
      <c r="P21" s="17" t="s">
        <v>73</v>
      </c>
    </row>
    <row r="22" spans="2:24" x14ac:dyDescent="0.3">
      <c r="J22" s="12">
        <v>14</v>
      </c>
      <c r="K22" s="12" t="s">
        <v>79</v>
      </c>
      <c r="L22" s="12" t="s">
        <v>71</v>
      </c>
      <c r="M22" s="21" t="s">
        <v>51</v>
      </c>
      <c r="N22" s="15">
        <v>7.8</v>
      </c>
      <c r="O22" s="16">
        <v>30</v>
      </c>
      <c r="P22" s="17" t="s">
        <v>73</v>
      </c>
    </row>
    <row r="23" spans="2:24" x14ac:dyDescent="0.3">
      <c r="J23" s="12">
        <v>15</v>
      </c>
      <c r="K23" s="12" t="s">
        <v>80</v>
      </c>
      <c r="L23" s="12" t="s">
        <v>71</v>
      </c>
      <c r="M23" s="21" t="s">
        <v>51</v>
      </c>
      <c r="N23" s="15">
        <v>7.8</v>
      </c>
      <c r="O23" s="24">
        <v>45</v>
      </c>
      <c r="P23" s="17" t="s">
        <v>73</v>
      </c>
    </row>
    <row r="24" spans="2:24" x14ac:dyDescent="0.3">
      <c r="J24" s="12">
        <v>5</v>
      </c>
      <c r="K24" s="12" t="s">
        <v>62</v>
      </c>
      <c r="L24" s="12" t="s">
        <v>71</v>
      </c>
      <c r="M24" s="21" t="s">
        <v>51</v>
      </c>
      <c r="N24" s="15">
        <v>7.8</v>
      </c>
      <c r="O24" s="25">
        <v>60</v>
      </c>
      <c r="P24" s="17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07FEE-7924-420E-AD46-7DD423EEB1D5}">
  <dimension ref="A1:BF182"/>
  <sheetViews>
    <sheetView tabSelected="1" topLeftCell="B1" zoomScale="40" zoomScaleNormal="40" workbookViewId="0">
      <pane ySplit="1" topLeftCell="A152" activePane="bottomLeft" state="frozen"/>
      <selection activeCell="Q1" sqref="Q1"/>
      <selection pane="bottomLeft" activeCell="L198" sqref="L198"/>
    </sheetView>
  </sheetViews>
  <sheetFormatPr defaultRowHeight="14.4" x14ac:dyDescent="0.3"/>
  <cols>
    <col min="1" max="1" width="6.5546875" style="41" bestFit="1" customWidth="1"/>
    <col min="2" max="2" width="5.109375" bestFit="1" customWidth="1"/>
    <col min="3" max="3" width="9.88671875" bestFit="1" customWidth="1"/>
    <col min="4" max="4" width="8.77734375" bestFit="1" customWidth="1"/>
    <col min="5" max="5" width="7.109375" bestFit="1" customWidth="1"/>
    <col min="6" max="6" width="6" bestFit="1" customWidth="1"/>
    <col min="8" max="8" width="6.6640625" bestFit="1" customWidth="1"/>
    <col min="9" max="9" width="6" bestFit="1" customWidth="1"/>
    <col min="10" max="10" width="4.77734375" bestFit="1" customWidth="1"/>
    <col min="11" max="11" width="5.33203125" bestFit="1" customWidth="1"/>
    <col min="12" max="12" width="4.88671875" bestFit="1" customWidth="1"/>
    <col min="13" max="13" width="4.77734375" bestFit="1" customWidth="1"/>
    <col min="14" max="14" width="4.88671875" bestFit="1" customWidth="1"/>
    <col min="15" max="15" width="13.6640625" bestFit="1" customWidth="1"/>
    <col min="16" max="16" width="13.6640625" customWidth="1"/>
    <col min="17" max="17" width="3.77734375" bestFit="1" customWidth="1"/>
    <col min="18" max="18" width="10.5546875" bestFit="1" customWidth="1"/>
    <col min="19" max="19" width="8.5546875" customWidth="1"/>
    <col min="20" max="20" width="6" bestFit="1" customWidth="1"/>
    <col min="21" max="21" width="6.6640625" bestFit="1" customWidth="1"/>
    <col min="22" max="22" width="3.77734375" bestFit="1" customWidth="1"/>
    <col min="23" max="24" width="7.6640625" customWidth="1"/>
    <col min="25" max="25" width="12.44140625" customWidth="1"/>
    <col min="26" max="26" width="7.44140625" customWidth="1"/>
    <col min="27" max="27" width="8.5546875" customWidth="1"/>
    <col min="28" max="30" width="8.109375" style="47" customWidth="1"/>
    <col min="31" max="31" width="9.88671875" style="47" customWidth="1"/>
    <col min="32" max="32" width="8.109375" style="47" customWidth="1"/>
    <col min="33" max="33" width="12.109375" customWidth="1"/>
    <col min="34" max="34" width="14.5546875" customWidth="1"/>
    <col min="35" max="35" width="8.77734375" customWidth="1"/>
    <col min="36" max="36" width="16.88671875" customWidth="1"/>
    <col min="37" max="38" width="10.44140625" customWidth="1"/>
    <col min="39" max="39" width="15.21875" customWidth="1"/>
    <col min="41" max="41" width="15" bestFit="1" customWidth="1"/>
    <col min="44" max="44" width="15.109375" customWidth="1"/>
  </cols>
  <sheetData>
    <row r="1" spans="1:58" ht="57.6" x14ac:dyDescent="0.3">
      <c r="A1" s="2" t="s">
        <v>76</v>
      </c>
      <c r="B1" s="1" t="s">
        <v>0</v>
      </c>
      <c r="C1" s="1" t="s">
        <v>1</v>
      </c>
      <c r="D1" s="56" t="s">
        <v>2</v>
      </c>
      <c r="E1" s="56"/>
      <c r="F1" s="56" t="s">
        <v>3</v>
      </c>
      <c r="G1" s="56"/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95</v>
      </c>
      <c r="Q1" s="1" t="s">
        <v>12</v>
      </c>
      <c r="R1" s="1" t="s">
        <v>13</v>
      </c>
      <c r="S1" s="53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95</v>
      </c>
      <c r="Y1" s="1" t="s">
        <v>93</v>
      </c>
      <c r="Z1" s="53" t="s">
        <v>19</v>
      </c>
      <c r="AA1" s="1" t="s">
        <v>20</v>
      </c>
      <c r="AB1" s="45" t="s">
        <v>21</v>
      </c>
      <c r="AC1" s="45" t="s">
        <v>126</v>
      </c>
      <c r="AD1" s="45" t="s">
        <v>127</v>
      </c>
      <c r="AE1" s="45" t="s">
        <v>129</v>
      </c>
      <c r="AF1" s="45" t="s">
        <v>128</v>
      </c>
      <c r="AG1" s="1" t="s">
        <v>22</v>
      </c>
      <c r="AH1" s="1" t="s">
        <v>23</v>
      </c>
      <c r="AI1" s="1" t="s">
        <v>130</v>
      </c>
      <c r="AJ1" s="1" t="s">
        <v>24</v>
      </c>
      <c r="AK1" s="1" t="s">
        <v>25</v>
      </c>
      <c r="AL1" s="1" t="s">
        <v>131</v>
      </c>
      <c r="AM1" s="1" t="s">
        <v>26</v>
      </c>
      <c r="AN1" s="1" t="s">
        <v>27</v>
      </c>
      <c r="AO1" s="1" t="s">
        <v>53</v>
      </c>
      <c r="AQ1" s="49" t="s">
        <v>111</v>
      </c>
      <c r="AR1" s="49" t="s">
        <v>112</v>
      </c>
      <c r="AS1" s="49" t="s">
        <v>114</v>
      </c>
      <c r="AT1" s="49" t="s">
        <v>115</v>
      </c>
      <c r="AV1" s="51" t="s">
        <v>116</v>
      </c>
      <c r="AW1" s="51" t="s">
        <v>117</v>
      </c>
      <c r="AX1" s="51" t="s">
        <v>118</v>
      </c>
      <c r="AY1" s="51" t="s">
        <v>119</v>
      </c>
      <c r="AZ1" s="51" t="s">
        <v>120</v>
      </c>
      <c r="BA1" s="51" t="s">
        <v>124</v>
      </c>
      <c r="BB1" s="51" t="s">
        <v>122</v>
      </c>
      <c r="BD1" s="51" t="s">
        <v>123</v>
      </c>
      <c r="BF1" s="51" t="s">
        <v>125</v>
      </c>
    </row>
    <row r="2" spans="1:58" x14ac:dyDescent="0.3">
      <c r="A2" s="2"/>
      <c r="B2" s="1"/>
      <c r="C2" s="1"/>
      <c r="D2" s="1" t="s">
        <v>28</v>
      </c>
      <c r="E2" s="1" t="s">
        <v>29</v>
      </c>
      <c r="F2" s="1" t="s">
        <v>30</v>
      </c>
      <c r="G2" s="1" t="s">
        <v>31</v>
      </c>
      <c r="H2" s="1" t="s">
        <v>29</v>
      </c>
      <c r="I2" s="1" t="s">
        <v>30</v>
      </c>
      <c r="J2" s="1" t="s">
        <v>32</v>
      </c>
      <c r="K2" s="1" t="s">
        <v>32</v>
      </c>
      <c r="L2" s="1" t="s">
        <v>30</v>
      </c>
      <c r="M2" s="1" t="s">
        <v>32</v>
      </c>
      <c r="N2" s="1" t="s">
        <v>30</v>
      </c>
      <c r="O2" s="1" t="s">
        <v>33</v>
      </c>
      <c r="P2" s="1"/>
      <c r="Q2" s="1" t="s">
        <v>33</v>
      </c>
      <c r="R2" s="1" t="s">
        <v>30</v>
      </c>
      <c r="S2" s="1" t="s">
        <v>30</v>
      </c>
      <c r="T2" s="1" t="s">
        <v>30</v>
      </c>
      <c r="U2" s="1"/>
      <c r="V2" s="1"/>
      <c r="W2" s="1" t="s">
        <v>30</v>
      </c>
      <c r="X2" s="1"/>
      <c r="Y2" s="1" t="s">
        <v>94</v>
      </c>
      <c r="Z2" s="1" t="s">
        <v>30</v>
      </c>
      <c r="AA2" s="1" t="s">
        <v>30</v>
      </c>
      <c r="AB2" s="45" t="s">
        <v>30</v>
      </c>
      <c r="AC2" s="45"/>
      <c r="AD2" s="45"/>
      <c r="AE2" s="45" t="s">
        <v>30</v>
      </c>
      <c r="AF2" s="45"/>
      <c r="AG2" s="1" t="s">
        <v>34</v>
      </c>
      <c r="AH2" s="1" t="s">
        <v>35</v>
      </c>
      <c r="AI2" s="1" t="s">
        <v>36</v>
      </c>
      <c r="AJ2" s="1" t="s">
        <v>37</v>
      </c>
      <c r="AK2" s="1" t="s">
        <v>38</v>
      </c>
      <c r="AL2" s="1" t="s">
        <v>132</v>
      </c>
      <c r="AM2" s="1" t="s">
        <v>39</v>
      </c>
      <c r="AN2" s="1" t="s">
        <v>40</v>
      </c>
      <c r="AO2" s="2"/>
      <c r="AQ2" s="49" t="s">
        <v>29</v>
      </c>
      <c r="AR2" s="49" t="s">
        <v>113</v>
      </c>
      <c r="AV2" t="s">
        <v>29</v>
      </c>
      <c r="AW2" t="s">
        <v>29</v>
      </c>
      <c r="AX2" t="s">
        <v>29</v>
      </c>
      <c r="AY2" t="s">
        <v>121</v>
      </c>
      <c r="AZ2" t="s">
        <v>121</v>
      </c>
      <c r="BF2" t="s">
        <v>32</v>
      </c>
    </row>
    <row r="3" spans="1:58" x14ac:dyDescent="0.3">
      <c r="A3" s="2">
        <v>1</v>
      </c>
      <c r="B3" s="1">
        <v>1</v>
      </c>
      <c r="C3" s="2" t="s">
        <v>41</v>
      </c>
      <c r="D3" s="3">
        <f>2.65*(9.8*1000)*G3/9.8</f>
        <v>3.0474999999999999E-2</v>
      </c>
      <c r="E3" s="4">
        <f t="shared" ref="E3:E18" si="0">D3*1000</f>
        <v>30.474999999999998</v>
      </c>
      <c r="F3" s="5">
        <v>11.5</v>
      </c>
      <c r="G3" s="3">
        <f>F3*10^-6</f>
        <v>1.15E-5</v>
      </c>
      <c r="H3" s="2">
        <f t="shared" ref="H3:H13" si="1">I3*1</f>
        <v>218.5</v>
      </c>
      <c r="I3" s="6">
        <v>218.5</v>
      </c>
      <c r="J3" s="7">
        <f>F3/N3</f>
        <v>3.9655172413793106E-2</v>
      </c>
      <c r="K3" s="7">
        <f>I3/N3</f>
        <v>0.75344827586206897</v>
      </c>
      <c r="L3" s="8">
        <f t="shared" ref="L3:L13" si="2">N3-I3-F3</f>
        <v>60</v>
      </c>
      <c r="M3" s="9">
        <f>L3/N3</f>
        <v>0.20689655172413793</v>
      </c>
      <c r="N3" s="2">
        <v>290</v>
      </c>
      <c r="O3" s="1" t="s">
        <v>42</v>
      </c>
      <c r="P3" s="1">
        <f>F3/I3</f>
        <v>5.2631578947368418E-2</v>
      </c>
      <c r="Q3" s="4">
        <f>H3/E3</f>
        <v>7.1698113207547172</v>
      </c>
      <c r="R3" s="4">
        <f>S3-I3</f>
        <v>19.5</v>
      </c>
      <c r="S3" s="4">
        <v>238</v>
      </c>
      <c r="T3" s="10">
        <f>R3-F3</f>
        <v>8</v>
      </c>
      <c r="U3" s="11">
        <f>(R3-F3)/F3</f>
        <v>0.69565217391304346</v>
      </c>
      <c r="V3" s="4">
        <f t="shared" ref="V3:V13" si="3">U3/(1+U3)</f>
        <v>0.41025641025641024</v>
      </c>
      <c r="W3" s="44">
        <v>30</v>
      </c>
      <c r="X3" s="43">
        <f>F3/I3</f>
        <v>5.2631578947368418E-2</v>
      </c>
      <c r="Y3" s="48">
        <f>AB3/Z3</f>
        <v>8.6206896551724137E-3</v>
      </c>
      <c r="Z3" s="4">
        <v>232</v>
      </c>
      <c r="AA3" s="4">
        <f t="shared" ref="AA3:AA7" si="4">S3-Z3</f>
        <v>6</v>
      </c>
      <c r="AB3" s="46">
        <f>Z3-F3-I3</f>
        <v>2</v>
      </c>
      <c r="AC3" s="52">
        <f>AB3/Z3</f>
        <v>8.6206896551724137E-3</v>
      </c>
      <c r="AD3" s="52">
        <f>AB3/F3</f>
        <v>0.17391304347826086</v>
      </c>
      <c r="AE3" s="45">
        <f>AB3+F3</f>
        <v>13.5</v>
      </c>
      <c r="AF3" s="52">
        <f>(AB3+F3)/I3</f>
        <v>6.1784897025171627E-2</v>
      </c>
      <c r="AG3" s="1">
        <v>10</v>
      </c>
      <c r="AH3" s="10">
        <f>2*PI()*AG3</f>
        <v>62.831853071795862</v>
      </c>
      <c r="AI3" s="1">
        <v>2.5000000000000001E-2</v>
      </c>
      <c r="AJ3" s="1">
        <f>0.5*AI3^2*(E3+H3)/1000</f>
        <v>7.7804687500000007E-5</v>
      </c>
      <c r="AK3" s="54">
        <f>0.5*AJ3*AH3^2</f>
        <v>0.15358029723507644</v>
      </c>
      <c r="AL3" s="54">
        <f>AH3*AI3/0.01</f>
        <v>157.07963267948966</v>
      </c>
      <c r="AM3" s="4">
        <f>SQRT(AK3*2/((E3+H3)/1000))</f>
        <v>1.1107207345395915</v>
      </c>
      <c r="AN3" s="1">
        <v>60</v>
      </c>
      <c r="AO3" s="2" t="s">
        <v>54</v>
      </c>
      <c r="AQ3" s="50">
        <f>E3+(Z3-AB3-F3)</f>
        <v>248.97499999999999</v>
      </c>
      <c r="AR3">
        <f>AQ3/Z3</f>
        <v>1.0731681034482758</v>
      </c>
      <c r="AS3">
        <f>I3/F3</f>
        <v>19</v>
      </c>
      <c r="AT3">
        <f>E3/(Z3-AB3-F3)</f>
        <v>0.13947368421052631</v>
      </c>
      <c r="AV3" s="50">
        <f>AQ3</f>
        <v>248.97499999999999</v>
      </c>
      <c r="AW3">
        <f>AV3*(1/(1+1/AT3))</f>
        <v>30.474999999999994</v>
      </c>
      <c r="AX3" s="50">
        <f>AV3-AW3</f>
        <v>218.5</v>
      </c>
      <c r="AY3" s="50">
        <f>F3</f>
        <v>11.5</v>
      </c>
      <c r="AZ3" s="50">
        <f>AX3</f>
        <v>218.5</v>
      </c>
      <c r="BA3" s="50">
        <f>AY3+AZ3</f>
        <v>230</v>
      </c>
      <c r="BB3">
        <f>AV3/(AY3+AZ3)</f>
        <v>1.0825</v>
      </c>
      <c r="BD3">
        <f>AR3/BB3</f>
        <v>0.99137931034482751</v>
      </c>
      <c r="BF3">
        <f>(Z3-BA3)/BA3*100</f>
        <v>0.86956521739130432</v>
      </c>
    </row>
    <row r="4" spans="1:58" x14ac:dyDescent="0.3">
      <c r="A4" s="2"/>
      <c r="B4" s="1"/>
      <c r="C4" s="2"/>
      <c r="D4" s="3">
        <f>2.65*(9.8*1000)*G4/9.8</f>
        <v>1.0016999999999998</v>
      </c>
      <c r="E4" s="4">
        <f t="shared" si="0"/>
        <v>1001.6999999999998</v>
      </c>
      <c r="F4" s="5">
        <v>378</v>
      </c>
      <c r="G4" s="3">
        <f>F4*10^-6</f>
        <v>3.7799999999999997E-4</v>
      </c>
      <c r="H4" s="2">
        <f t="shared" si="1"/>
        <v>218.5</v>
      </c>
      <c r="I4" s="6">
        <v>218.5</v>
      </c>
      <c r="J4" s="7"/>
      <c r="K4" s="7"/>
      <c r="L4" s="8"/>
      <c r="M4" s="9"/>
      <c r="N4" s="2"/>
      <c r="O4" s="1"/>
      <c r="P4" s="1"/>
      <c r="Q4" s="4"/>
      <c r="R4" s="4"/>
      <c r="S4" s="4"/>
      <c r="T4" s="10"/>
      <c r="U4" s="11"/>
      <c r="V4" s="4"/>
      <c r="W4" s="44"/>
      <c r="X4" s="43"/>
      <c r="Y4" s="48"/>
      <c r="Z4" s="4"/>
      <c r="AA4" s="4"/>
      <c r="AB4" s="46"/>
      <c r="AC4" s="52"/>
      <c r="AD4" s="52"/>
      <c r="AE4" s="45"/>
      <c r="AF4" s="52"/>
      <c r="AG4" s="1">
        <v>50</v>
      </c>
      <c r="AH4" s="11">
        <v>4.4800000000000004</v>
      </c>
      <c r="AI4" s="1">
        <v>2.5000000000000001E-2</v>
      </c>
      <c r="AJ4" s="1">
        <f>0.5*AI4^2*(0.025^2/0.035^2)*(E4+H4)/1000</f>
        <v>1.9454719387755105E-4</v>
      </c>
      <c r="AK4" s="55">
        <f>0.5*AJ4*AH4^2</f>
        <v>1.9523200000000007E-3</v>
      </c>
      <c r="AL4" s="55"/>
      <c r="AM4" s="11">
        <f>SQRT(AK4*2/((0.025^2/0.035^2)*(E4+H4)/1000))</f>
        <v>7.9195959492893347E-2</v>
      </c>
      <c r="AN4" s="1"/>
      <c r="AO4" s="2"/>
      <c r="AQ4" s="50"/>
      <c r="AV4" s="50"/>
      <c r="AX4" s="50"/>
      <c r="AY4" s="50"/>
      <c r="AZ4" s="50"/>
      <c r="BA4" s="50"/>
    </row>
    <row r="5" spans="1:58" x14ac:dyDescent="0.3">
      <c r="A5" s="2"/>
      <c r="B5" s="2">
        <v>2</v>
      </c>
      <c r="C5" s="2" t="s">
        <v>41</v>
      </c>
      <c r="D5" s="3">
        <f t="shared" ref="D5:D7" si="5">2.65*(9.8*1000)*G5/9.8</f>
        <v>6.0949999999999997E-2</v>
      </c>
      <c r="E5" s="10">
        <f t="shared" si="0"/>
        <v>60.949999999999996</v>
      </c>
      <c r="F5" s="5">
        <v>23</v>
      </c>
      <c r="G5" s="3">
        <f t="shared" ref="G5:G18" si="6">F5*10^-6</f>
        <v>2.3E-5</v>
      </c>
      <c r="H5" s="2">
        <f t="shared" si="1"/>
        <v>207</v>
      </c>
      <c r="I5" s="6">
        <v>207</v>
      </c>
      <c r="J5" s="7">
        <f>F5/N5</f>
        <v>7.9310344827586213E-2</v>
      </c>
      <c r="K5" s="7">
        <f t="shared" ref="K5:K18" si="7">I5/N5</f>
        <v>0.71379310344827585</v>
      </c>
      <c r="L5" s="8">
        <f t="shared" si="2"/>
        <v>60</v>
      </c>
      <c r="M5" s="9">
        <f t="shared" ref="M5:M18" si="8">L5/N5</f>
        <v>0.20689655172413793</v>
      </c>
      <c r="N5" s="2">
        <v>290</v>
      </c>
      <c r="O5" s="2" t="s">
        <v>43</v>
      </c>
      <c r="P5" s="1">
        <f>F5/I5</f>
        <v>0.1111111111111111</v>
      </c>
      <c r="Q5" s="4">
        <f>H5/E5</f>
        <v>3.3962264150943398</v>
      </c>
      <c r="R5" s="4">
        <f>S5-I5</f>
        <v>38</v>
      </c>
      <c r="S5" s="4">
        <v>245</v>
      </c>
      <c r="T5" s="10">
        <f>R5-F5</f>
        <v>15</v>
      </c>
      <c r="U5" s="11">
        <f>(R5-F5)/F5</f>
        <v>0.65217391304347827</v>
      </c>
      <c r="V5" s="4">
        <f t="shared" si="3"/>
        <v>0.39473684210526316</v>
      </c>
      <c r="W5" s="44">
        <v>45</v>
      </c>
      <c r="X5" s="43">
        <f>F5/I5</f>
        <v>0.1111111111111111</v>
      </c>
      <c r="Y5" s="48">
        <f t="shared" ref="Y5:Y18" si="9">AB5/Z5</f>
        <v>2.1276595744680851E-2</v>
      </c>
      <c r="Z5" s="4">
        <v>235</v>
      </c>
      <c r="AA5" s="4">
        <f t="shared" si="4"/>
        <v>10</v>
      </c>
      <c r="AB5" s="46">
        <f t="shared" ref="AB5:AB18" si="10">Z5-F5-I5</f>
        <v>5</v>
      </c>
      <c r="AC5" s="52">
        <f>AB5/Z5</f>
        <v>2.1276595744680851E-2</v>
      </c>
      <c r="AD5" s="52">
        <f>AB5/F5</f>
        <v>0.21739130434782608</v>
      </c>
      <c r="AE5" s="45">
        <f>AB5+F5</f>
        <v>28</v>
      </c>
      <c r="AF5" s="52">
        <f>(AB5+F5)/I5</f>
        <v>0.13526570048309178</v>
      </c>
      <c r="AG5" s="1">
        <v>50</v>
      </c>
      <c r="AH5" s="10">
        <f t="shared" ref="AH5:AH13" si="11">2*PI()*AG5</f>
        <v>314.15926535897933</v>
      </c>
      <c r="AI5" s="1">
        <v>2.5000000000000001E-2</v>
      </c>
      <c r="AJ5" s="1">
        <f>0.5*AI5^2*(E5+H5)/1000</f>
        <v>8.3734375000000014E-5</v>
      </c>
      <c r="AK5" s="4">
        <f>0.5*AJ5*AH5^2</f>
        <v>4.132125780112335</v>
      </c>
      <c r="AL5" s="4"/>
      <c r="AM5" s="4">
        <f>SQRT(AK5*2/((E5+H5)/1000))</f>
        <v>5.5536036726979585</v>
      </c>
      <c r="AN5" s="1">
        <v>60</v>
      </c>
      <c r="AO5" s="2" t="s">
        <v>54</v>
      </c>
      <c r="AQ5" s="50">
        <f>E5+(Z5-AB5-F5)</f>
        <v>267.95</v>
      </c>
      <c r="AR5">
        <f>AQ5/Z5</f>
        <v>1.1402127659574468</v>
      </c>
      <c r="AS5">
        <f>I5/F5</f>
        <v>9</v>
      </c>
      <c r="AT5">
        <f>E5/(Z5-AB5-F5)</f>
        <v>0.2944444444444444</v>
      </c>
      <c r="AV5" s="50">
        <f t="shared" ref="AV5:AV62" si="12">AQ5</f>
        <v>267.95</v>
      </c>
      <c r="AW5">
        <f t="shared" ref="AW5:AW62" si="13">AV5*(1/(1+1/AT5))</f>
        <v>60.949999999999996</v>
      </c>
      <c r="AX5" s="50">
        <f t="shared" ref="AX5:AX62" si="14">AV5-AW5</f>
        <v>207</v>
      </c>
      <c r="AY5" s="50">
        <f>F5</f>
        <v>23</v>
      </c>
      <c r="AZ5" s="50">
        <f t="shared" ref="AZ5:AZ62" si="15">AX5</f>
        <v>207</v>
      </c>
      <c r="BA5" s="50">
        <f t="shared" ref="BA5:BA62" si="16">AY5+AZ5</f>
        <v>230</v>
      </c>
      <c r="BB5">
        <f t="shared" ref="BB5:BB62" si="17">AV5/(AY5+AZ5)</f>
        <v>1.165</v>
      </c>
      <c r="BD5">
        <f t="shared" ref="BD5:BD62" si="18">AR5/BB5</f>
        <v>0.97872340425531912</v>
      </c>
      <c r="BF5">
        <f>(Z5-BA5)/BA5*100</f>
        <v>2.1739130434782608</v>
      </c>
    </row>
    <row r="6" spans="1:58" x14ac:dyDescent="0.3">
      <c r="A6" s="2"/>
      <c r="B6" s="2">
        <v>3</v>
      </c>
      <c r="C6" s="2" t="s">
        <v>41</v>
      </c>
      <c r="D6" s="3">
        <f t="shared" si="5"/>
        <v>9.1424999999999992E-2</v>
      </c>
      <c r="E6" s="10">
        <f t="shared" si="0"/>
        <v>91.424999999999997</v>
      </c>
      <c r="F6" s="5">
        <v>34.5</v>
      </c>
      <c r="G6" s="3">
        <f t="shared" si="6"/>
        <v>3.4499999999999998E-5</v>
      </c>
      <c r="H6" s="2">
        <f t="shared" si="1"/>
        <v>195.5</v>
      </c>
      <c r="I6" s="6">
        <v>195.5</v>
      </c>
      <c r="J6" s="7">
        <f>F6/N6</f>
        <v>0.11896551724137931</v>
      </c>
      <c r="K6" s="7">
        <f t="shared" si="7"/>
        <v>0.67413793103448272</v>
      </c>
      <c r="L6" s="8">
        <f t="shared" si="2"/>
        <v>60</v>
      </c>
      <c r="M6" s="9">
        <f t="shared" si="8"/>
        <v>0.20689655172413793</v>
      </c>
      <c r="N6" s="2">
        <v>290</v>
      </c>
      <c r="O6" s="2" t="s">
        <v>44</v>
      </c>
      <c r="P6" s="1">
        <f t="shared" ref="P6:P7" si="19">F6/I6</f>
        <v>0.17647058823529413</v>
      </c>
      <c r="Q6" s="4">
        <f>H6/E6</f>
        <v>2.1383647798742138</v>
      </c>
      <c r="R6" s="4">
        <f>S6-I6</f>
        <v>62.5</v>
      </c>
      <c r="S6" s="4">
        <v>258</v>
      </c>
      <c r="T6" s="10">
        <f>R6-F6</f>
        <v>28</v>
      </c>
      <c r="U6" s="11">
        <f>(R6-F6)/F6</f>
        <v>0.81159420289855078</v>
      </c>
      <c r="V6" s="4">
        <f t="shared" si="3"/>
        <v>0.44800000000000001</v>
      </c>
      <c r="W6" s="44">
        <v>60</v>
      </c>
      <c r="X6" s="43">
        <f>F6/I6</f>
        <v>0.17647058823529413</v>
      </c>
      <c r="Y6" s="48">
        <f t="shared" si="9"/>
        <v>3.3613445378151259E-2</v>
      </c>
      <c r="Z6" s="4">
        <v>238</v>
      </c>
      <c r="AA6" s="4">
        <f t="shared" si="4"/>
        <v>20</v>
      </c>
      <c r="AB6" s="46">
        <f t="shared" si="10"/>
        <v>8</v>
      </c>
      <c r="AC6" s="52">
        <f>AB6/Z6</f>
        <v>3.3613445378151259E-2</v>
      </c>
      <c r="AD6" s="52">
        <f>AB6/F6</f>
        <v>0.2318840579710145</v>
      </c>
      <c r="AE6" s="45">
        <f>AB6+F6</f>
        <v>42.5</v>
      </c>
      <c r="AF6" s="52">
        <f>(AB6+F6)/I6</f>
        <v>0.21739130434782608</v>
      </c>
      <c r="AG6" s="1">
        <v>50</v>
      </c>
      <c r="AH6" s="10">
        <f t="shared" si="11"/>
        <v>314.15926535897933</v>
      </c>
      <c r="AI6" s="1">
        <v>2.5000000000000001E-2</v>
      </c>
      <c r="AJ6" s="1">
        <f>0.5*AI6^2*(E6+H6)/1000</f>
        <v>8.9664062500000022E-5</v>
      </c>
      <c r="AK6" s="4">
        <f t="shared" ref="AK6:AK9" si="20">0.5*AJ6*AH6^2</f>
        <v>4.4247441293477578</v>
      </c>
      <c r="AL6" s="4"/>
      <c r="AM6" s="4">
        <f>SQRT(AK6*2/((E6+H6)/1000))</f>
        <v>5.5536036726979585</v>
      </c>
      <c r="AN6" s="1">
        <v>60</v>
      </c>
      <c r="AO6" s="2" t="s">
        <v>54</v>
      </c>
      <c r="AQ6" s="50">
        <f>E6+(Z6-AB6-F6)</f>
        <v>286.92500000000001</v>
      </c>
      <c r="AR6">
        <f>AQ6/Z6</f>
        <v>1.2055672268907565</v>
      </c>
      <c r="AS6">
        <f>I6/F6</f>
        <v>5.666666666666667</v>
      </c>
      <c r="AT6">
        <f>E6/(Z6-AB6-F6)</f>
        <v>0.46764705882352942</v>
      </c>
      <c r="AV6" s="50">
        <f t="shared" si="12"/>
        <v>286.92500000000001</v>
      </c>
      <c r="AW6">
        <f t="shared" si="13"/>
        <v>91.424999999999997</v>
      </c>
      <c r="AX6" s="50">
        <f t="shared" si="14"/>
        <v>195.5</v>
      </c>
      <c r="AY6" s="50">
        <f>F6</f>
        <v>34.5</v>
      </c>
      <c r="AZ6" s="50">
        <f t="shared" si="15"/>
        <v>195.5</v>
      </c>
      <c r="BA6" s="50">
        <f t="shared" si="16"/>
        <v>230</v>
      </c>
      <c r="BB6">
        <f t="shared" si="17"/>
        <v>1.2475000000000001</v>
      </c>
      <c r="BD6">
        <f t="shared" si="18"/>
        <v>0.96638655462184886</v>
      </c>
      <c r="BF6">
        <f>(Z6-BA6)/BA6*100</f>
        <v>3.4782608695652173</v>
      </c>
    </row>
    <row r="7" spans="1:58" x14ac:dyDescent="0.3">
      <c r="A7" s="2"/>
      <c r="B7" s="2">
        <v>4</v>
      </c>
      <c r="C7" s="2" t="s">
        <v>41</v>
      </c>
      <c r="D7" s="3">
        <f t="shared" si="5"/>
        <v>0.12189999999999999</v>
      </c>
      <c r="E7" s="10">
        <f t="shared" si="0"/>
        <v>121.89999999999999</v>
      </c>
      <c r="F7" s="5">
        <v>46</v>
      </c>
      <c r="G7" s="3">
        <f t="shared" si="6"/>
        <v>4.6E-5</v>
      </c>
      <c r="H7" s="2">
        <f t="shared" si="1"/>
        <v>184</v>
      </c>
      <c r="I7" s="6">
        <v>184</v>
      </c>
      <c r="J7" s="7">
        <f>F7/N7</f>
        <v>0.15862068965517243</v>
      </c>
      <c r="K7" s="7">
        <f t="shared" si="7"/>
        <v>0.6344827586206897</v>
      </c>
      <c r="L7" s="8">
        <v>60</v>
      </c>
      <c r="M7" s="9">
        <f t="shared" si="8"/>
        <v>0.20689655172413793</v>
      </c>
      <c r="N7" s="2">
        <v>290</v>
      </c>
      <c r="O7" s="2" t="s">
        <v>45</v>
      </c>
      <c r="P7" s="1">
        <f t="shared" si="19"/>
        <v>0.25</v>
      </c>
      <c r="Q7" s="4">
        <f>H7/E7</f>
        <v>1.5094339622641511</v>
      </c>
      <c r="R7" s="4">
        <f>S7-I7</f>
        <v>81</v>
      </c>
      <c r="S7" s="4">
        <v>265</v>
      </c>
      <c r="T7" s="10">
        <f>R7-F7</f>
        <v>35</v>
      </c>
      <c r="U7" s="11">
        <f>(R7-F7)/F7</f>
        <v>0.76086956521739135</v>
      </c>
      <c r="V7" s="4">
        <f t="shared" si="3"/>
        <v>0.4320987654320988</v>
      </c>
      <c r="W7" s="44">
        <v>75</v>
      </c>
      <c r="X7" s="43">
        <f>F7/I7</f>
        <v>0.25</v>
      </c>
      <c r="Y7" s="48">
        <f t="shared" si="9"/>
        <v>4.9586776859504134E-2</v>
      </c>
      <c r="Z7" s="4">
        <v>242</v>
      </c>
      <c r="AA7" s="4">
        <f t="shared" si="4"/>
        <v>23</v>
      </c>
      <c r="AB7" s="46">
        <f t="shared" si="10"/>
        <v>12</v>
      </c>
      <c r="AC7" s="52">
        <f>AB7/Z7</f>
        <v>4.9586776859504134E-2</v>
      </c>
      <c r="AD7" s="52">
        <f>AB7/F7</f>
        <v>0.2608695652173913</v>
      </c>
      <c r="AE7" s="45">
        <f>AB7+F7</f>
        <v>58</v>
      </c>
      <c r="AF7" s="52">
        <f>(AB7+F7)/I7</f>
        <v>0.31521739130434784</v>
      </c>
      <c r="AG7" s="1">
        <v>50</v>
      </c>
      <c r="AH7" s="10">
        <f t="shared" si="11"/>
        <v>314.15926535897933</v>
      </c>
      <c r="AI7" s="1">
        <v>2.5000000000000001E-2</v>
      </c>
      <c r="AJ7" s="1">
        <f>0.5*AI7^2*(E7+H7)/1000</f>
        <v>9.5593750000000003E-5</v>
      </c>
      <c r="AK7" s="4">
        <f t="shared" si="20"/>
        <v>4.7173624785831798</v>
      </c>
      <c r="AL7" s="54"/>
      <c r="AM7" s="4">
        <f>SQRT(AK7*2/((E7+H7)/1000))</f>
        <v>5.5536036726979585</v>
      </c>
      <c r="AN7" s="1">
        <v>60</v>
      </c>
      <c r="AO7" s="2" t="s">
        <v>54</v>
      </c>
      <c r="AQ7" s="50">
        <f>E7+(Z7-AB7-F7)</f>
        <v>305.89999999999998</v>
      </c>
      <c r="AR7">
        <f>AQ7/Z7</f>
        <v>1.2640495867768593</v>
      </c>
      <c r="AS7">
        <f>I7/F7</f>
        <v>4</v>
      </c>
      <c r="AT7">
        <f>E7/(Z7-AB7-F7)</f>
        <v>0.66249999999999998</v>
      </c>
      <c r="AV7" s="50">
        <f t="shared" si="12"/>
        <v>305.89999999999998</v>
      </c>
      <c r="AW7">
        <f t="shared" si="13"/>
        <v>121.89999999999998</v>
      </c>
      <c r="AX7" s="50">
        <f t="shared" si="14"/>
        <v>184</v>
      </c>
      <c r="AY7" s="50">
        <f>F7</f>
        <v>46</v>
      </c>
      <c r="AZ7" s="50">
        <f t="shared" si="15"/>
        <v>184</v>
      </c>
      <c r="BA7" s="50">
        <f t="shared" si="16"/>
        <v>230</v>
      </c>
      <c r="BB7">
        <f t="shared" si="17"/>
        <v>1.3299999999999998</v>
      </c>
      <c r="BD7">
        <f t="shared" si="18"/>
        <v>0.95041322314049581</v>
      </c>
      <c r="BF7">
        <f>(Z7-BA7)/BA7*100</f>
        <v>5.2173913043478262</v>
      </c>
    </row>
    <row r="8" spans="1:58" x14ac:dyDescent="0.3">
      <c r="A8" s="28"/>
      <c r="B8" s="28"/>
      <c r="C8" s="28"/>
      <c r="D8" s="29"/>
      <c r="E8" s="30"/>
      <c r="F8" s="30"/>
      <c r="G8" s="29"/>
      <c r="H8" s="28"/>
      <c r="I8" s="28"/>
      <c r="J8" s="33"/>
      <c r="K8" s="33"/>
      <c r="L8" s="34"/>
      <c r="M8" s="35"/>
      <c r="N8" s="28"/>
      <c r="O8" s="28"/>
      <c r="P8" s="28"/>
      <c r="Q8" s="31"/>
      <c r="R8" s="31"/>
      <c r="S8" s="31"/>
      <c r="T8" s="30"/>
      <c r="U8" s="31"/>
      <c r="V8" s="31"/>
      <c r="W8" s="31"/>
      <c r="X8" s="31"/>
      <c r="Y8" s="42"/>
      <c r="Z8" s="31"/>
      <c r="AA8" s="31"/>
      <c r="AB8" s="46"/>
      <c r="AC8" s="52"/>
      <c r="AD8" s="52"/>
      <c r="AE8" s="45"/>
      <c r="AF8" s="52"/>
      <c r="AG8" s="37"/>
      <c r="AH8" s="30"/>
      <c r="AI8" s="37"/>
      <c r="AJ8" s="37"/>
      <c r="AK8" s="31"/>
      <c r="AL8" s="31"/>
      <c r="AM8" s="31"/>
      <c r="AN8" s="37"/>
      <c r="AO8" s="28"/>
      <c r="AQ8" s="50"/>
      <c r="AV8" s="50"/>
      <c r="AX8" s="50"/>
      <c r="AY8" s="50"/>
      <c r="AZ8" s="50"/>
      <c r="BA8" s="50"/>
    </row>
    <row r="9" spans="1:58" x14ac:dyDescent="0.3">
      <c r="A9" s="2">
        <v>2</v>
      </c>
      <c r="B9" s="1">
        <v>5</v>
      </c>
      <c r="C9" s="2" t="s">
        <v>41</v>
      </c>
      <c r="D9" s="3">
        <f t="shared" ref="D9:D13" si="21">2.65*(9.8*1000)*G9/9.8</f>
        <v>3.0474999999999999E-2</v>
      </c>
      <c r="E9" s="10">
        <f t="shared" si="0"/>
        <v>30.474999999999998</v>
      </c>
      <c r="F9" s="5">
        <v>11.5</v>
      </c>
      <c r="G9" s="3">
        <f>F9*10^-6</f>
        <v>1.15E-5</v>
      </c>
      <c r="H9" s="2">
        <f t="shared" si="1"/>
        <v>218.5</v>
      </c>
      <c r="I9" s="6">
        <v>218.5</v>
      </c>
      <c r="J9" s="7">
        <f>F9/N9</f>
        <v>3.9655172413793106E-2</v>
      </c>
      <c r="K9" s="7">
        <f t="shared" si="7"/>
        <v>0.75344827586206897</v>
      </c>
      <c r="L9" s="8">
        <f t="shared" si="2"/>
        <v>60</v>
      </c>
      <c r="M9" s="9">
        <f t="shared" si="8"/>
        <v>0.20689655172413793</v>
      </c>
      <c r="N9" s="2">
        <v>290</v>
      </c>
      <c r="O9" s="1" t="s">
        <v>46</v>
      </c>
      <c r="P9" s="1"/>
      <c r="Q9" s="4">
        <f>H9/E9</f>
        <v>7.1698113207547172</v>
      </c>
      <c r="R9" s="4">
        <f>S9-I9</f>
        <v>19.5</v>
      </c>
      <c r="S9" s="4">
        <v>238</v>
      </c>
      <c r="T9" s="10">
        <f>R9-F9</f>
        <v>8</v>
      </c>
      <c r="U9" s="4">
        <f>(R9-F9)/F9</f>
        <v>0.69565217391304346</v>
      </c>
      <c r="V9" s="4">
        <f t="shared" si="3"/>
        <v>0.41025641025641024</v>
      </c>
      <c r="W9" s="44">
        <v>30</v>
      </c>
      <c r="X9" s="43">
        <f>F9/I9</f>
        <v>5.2631578947368418E-2</v>
      </c>
      <c r="Y9" s="42">
        <f t="shared" si="9"/>
        <v>8.6206896551724137E-3</v>
      </c>
      <c r="Z9" s="4">
        <v>232</v>
      </c>
      <c r="AA9" s="4">
        <f t="shared" ref="AA9:AA13" si="22">S9-Z9</f>
        <v>6</v>
      </c>
      <c r="AB9" s="46">
        <f t="shared" si="10"/>
        <v>2</v>
      </c>
      <c r="AC9" s="52">
        <f>AB9/Z9</f>
        <v>8.6206896551724137E-3</v>
      </c>
      <c r="AD9" s="52">
        <f>AB9/F9</f>
        <v>0.17391304347826086</v>
      </c>
      <c r="AE9" s="45">
        <f>AB9+F9</f>
        <v>13.5</v>
      </c>
      <c r="AF9" s="52">
        <f>(AB9+F9)/I9</f>
        <v>6.1784897025171627E-2</v>
      </c>
      <c r="AG9" s="1">
        <v>35</v>
      </c>
      <c r="AH9" s="10">
        <f t="shared" si="11"/>
        <v>219.91148575128551</v>
      </c>
      <c r="AI9" s="1">
        <v>2.5000000000000001E-2</v>
      </c>
      <c r="AJ9" s="1">
        <f>0.5*AI9^2*(E9+H9)/1000</f>
        <v>7.7804687500000007E-5</v>
      </c>
      <c r="AK9" s="11">
        <f t="shared" si="20"/>
        <v>1.8813586411296863</v>
      </c>
      <c r="AL9" s="54">
        <f>AH9*AI9/0.01</f>
        <v>549.77871437821375</v>
      </c>
      <c r="AM9" s="4">
        <f>SQRT(AK9*2/((E9+H9)/1000))</f>
        <v>3.8875225708885703</v>
      </c>
      <c r="AN9" s="1">
        <v>60</v>
      </c>
      <c r="AO9" s="2" t="s">
        <v>54</v>
      </c>
      <c r="AQ9" s="50">
        <f>E9+(Z9-AB9-F9)</f>
        <v>248.97499999999999</v>
      </c>
      <c r="AR9">
        <f>AQ9/Z9</f>
        <v>1.0731681034482758</v>
      </c>
      <c r="AS9">
        <f>I9/F9</f>
        <v>19</v>
      </c>
      <c r="AT9">
        <f>E9/(Z9-AB9-F9)</f>
        <v>0.13947368421052631</v>
      </c>
      <c r="AV9" s="50">
        <f t="shared" si="12"/>
        <v>248.97499999999999</v>
      </c>
      <c r="AW9">
        <f t="shared" si="13"/>
        <v>30.474999999999994</v>
      </c>
      <c r="AX9" s="50">
        <f t="shared" si="14"/>
        <v>218.5</v>
      </c>
      <c r="AY9" s="50">
        <f>F9</f>
        <v>11.5</v>
      </c>
      <c r="AZ9" s="50">
        <f t="shared" si="15"/>
        <v>218.5</v>
      </c>
      <c r="BA9" s="50">
        <f t="shared" si="16"/>
        <v>230</v>
      </c>
      <c r="BB9">
        <f t="shared" si="17"/>
        <v>1.0825</v>
      </c>
      <c r="BD9">
        <f t="shared" si="18"/>
        <v>0.99137931034482751</v>
      </c>
      <c r="BF9">
        <f>(Z9-BA9)/BA9*100</f>
        <v>0.86956521739130432</v>
      </c>
    </row>
    <row r="10" spans="1:58" x14ac:dyDescent="0.3">
      <c r="A10" s="2"/>
      <c r="B10" s="1"/>
      <c r="C10" s="2"/>
      <c r="D10" s="3">
        <f t="shared" ref="D10" si="23">2.65*(9.8*1000)*G10/9.8</f>
        <v>3.0474999999999999E-2</v>
      </c>
      <c r="E10" s="10">
        <f t="shared" ref="E10" si="24">D10*1000</f>
        <v>30.474999999999998</v>
      </c>
      <c r="F10" s="5">
        <v>11.5</v>
      </c>
      <c r="G10" s="3">
        <f t="shared" ref="G10" si="25">F10*10^-6</f>
        <v>1.15E-5</v>
      </c>
      <c r="H10" s="2">
        <f t="shared" ref="H10" si="26">I10*1</f>
        <v>218.5</v>
      </c>
      <c r="I10" s="6">
        <v>218.5</v>
      </c>
      <c r="J10" s="7">
        <f>F10/N10</f>
        <v>3.951890034364261E-2</v>
      </c>
      <c r="K10" s="7">
        <f t="shared" ref="K10" si="27">I10/N10</f>
        <v>0.75085910652920962</v>
      </c>
      <c r="L10" s="8">
        <f t="shared" ref="L10" si="28">N10-I10-F10</f>
        <v>61</v>
      </c>
      <c r="M10" s="9">
        <f t="shared" ref="M10" si="29">L10/N10</f>
        <v>0.20962199312714777</v>
      </c>
      <c r="N10" s="2">
        <v>291</v>
      </c>
      <c r="O10" s="1"/>
      <c r="P10" s="1"/>
      <c r="Q10" s="4"/>
      <c r="R10" s="4"/>
      <c r="S10" s="4"/>
      <c r="T10" s="10"/>
      <c r="U10" s="4"/>
      <c r="V10" s="4"/>
      <c r="W10" s="44"/>
      <c r="X10" s="43"/>
      <c r="Y10" s="42"/>
      <c r="Z10" s="4"/>
      <c r="AA10" s="4"/>
      <c r="AB10" s="46"/>
      <c r="AC10" s="52"/>
      <c r="AD10" s="52"/>
      <c r="AE10" s="45"/>
      <c r="AF10" s="52"/>
      <c r="AG10" s="1">
        <v>35</v>
      </c>
      <c r="AH10" s="10">
        <v>22</v>
      </c>
      <c r="AI10" s="1">
        <v>2.5000000000000001E-2</v>
      </c>
      <c r="AJ10" s="1">
        <f>0.5*AI10^2*(E10+H10)/1000</f>
        <v>7.7804687500000007E-5</v>
      </c>
      <c r="AK10" s="11">
        <f>0.5*AJ10*AH10^2</f>
        <v>1.8828734375000003E-2</v>
      </c>
      <c r="AL10" s="11"/>
      <c r="AM10" s="11">
        <f>SQRT(AK10*2/((E10+H10)/1000))</f>
        <v>0.38890872965260115</v>
      </c>
      <c r="AN10" s="1"/>
      <c r="AO10" s="2"/>
      <c r="AQ10" s="50"/>
      <c r="AV10" s="50"/>
      <c r="AX10" s="50"/>
      <c r="AY10" s="50"/>
      <c r="AZ10" s="50"/>
      <c r="BA10" s="50"/>
    </row>
    <row r="11" spans="1:58" x14ac:dyDescent="0.3">
      <c r="A11" s="2"/>
      <c r="B11" s="2">
        <v>6</v>
      </c>
      <c r="C11" s="2" t="s">
        <v>41</v>
      </c>
      <c r="D11" s="3">
        <f t="shared" si="21"/>
        <v>6.0949999999999997E-2</v>
      </c>
      <c r="E11" s="10">
        <f t="shared" si="0"/>
        <v>60.949999999999996</v>
      </c>
      <c r="F11" s="5">
        <v>23</v>
      </c>
      <c r="G11" s="3">
        <f t="shared" si="6"/>
        <v>2.3E-5</v>
      </c>
      <c r="H11" s="2">
        <f t="shared" si="1"/>
        <v>207</v>
      </c>
      <c r="I11" s="6">
        <v>207</v>
      </c>
      <c r="J11" s="7">
        <f>F11/N11</f>
        <v>7.9310344827586213E-2</v>
      </c>
      <c r="K11" s="7">
        <f t="shared" si="7"/>
        <v>0.71379310344827585</v>
      </c>
      <c r="L11" s="8">
        <f t="shared" si="2"/>
        <v>60</v>
      </c>
      <c r="M11" s="9">
        <f t="shared" si="8"/>
        <v>0.20689655172413793</v>
      </c>
      <c r="N11" s="2">
        <v>290</v>
      </c>
      <c r="O11" s="2" t="s">
        <v>47</v>
      </c>
      <c r="P11" s="2"/>
      <c r="Q11" s="4">
        <f>H11/E11</f>
        <v>3.3962264150943398</v>
      </c>
      <c r="R11" s="4">
        <f>S11-I11</f>
        <v>43</v>
      </c>
      <c r="S11" s="4">
        <v>250</v>
      </c>
      <c r="T11" s="10">
        <f>R11-F11</f>
        <v>20</v>
      </c>
      <c r="U11" s="4">
        <f>(R11-F11)/F11</f>
        <v>0.86956521739130432</v>
      </c>
      <c r="V11" s="4">
        <f t="shared" si="3"/>
        <v>0.46511627906976744</v>
      </c>
      <c r="W11" s="44">
        <v>45</v>
      </c>
      <c r="X11" s="43">
        <f t="shared" ref="X11:X13" si="30">F11/I11</f>
        <v>0.1111111111111111</v>
      </c>
      <c r="Y11" s="42">
        <f t="shared" si="9"/>
        <v>3.3613445378151259E-2</v>
      </c>
      <c r="Z11" s="4">
        <v>238</v>
      </c>
      <c r="AA11" s="4">
        <f t="shared" si="22"/>
        <v>12</v>
      </c>
      <c r="AB11" s="46">
        <f t="shared" si="10"/>
        <v>8</v>
      </c>
      <c r="AC11" s="52">
        <f>AB11/Z11</f>
        <v>3.3613445378151259E-2</v>
      </c>
      <c r="AD11" s="52">
        <f>AB11/F11</f>
        <v>0.34782608695652173</v>
      </c>
      <c r="AE11" s="45">
        <f>AB11+F11</f>
        <v>31</v>
      </c>
      <c r="AF11" s="52">
        <f>(AB11+F11)/I11</f>
        <v>0.14975845410628019</v>
      </c>
      <c r="AG11" s="1">
        <v>35</v>
      </c>
      <c r="AH11" s="10">
        <f t="shared" si="11"/>
        <v>219.91148575128551</v>
      </c>
      <c r="AI11" s="1">
        <v>2.5000000000000001E-2</v>
      </c>
      <c r="AJ11" s="1">
        <f>0.5*AI11^2*(E11+H11)/1000</f>
        <v>8.3734375000000014E-5</v>
      </c>
      <c r="AK11" s="4">
        <f>0.5*AJ11*AH11^2</f>
        <v>2.0247416322550436</v>
      </c>
      <c r="AL11" s="4"/>
      <c r="AM11" s="4">
        <f>SQRT(AK11*2/((E11+H11)/1000))</f>
        <v>3.8875225708885708</v>
      </c>
      <c r="AN11" s="1">
        <v>60</v>
      </c>
      <c r="AO11" s="2" t="s">
        <v>54</v>
      </c>
      <c r="AQ11" s="50">
        <f>E11+(Z11-AB11-F11)</f>
        <v>267.95</v>
      </c>
      <c r="AR11">
        <f>AQ11/Z11</f>
        <v>1.1258403361344538</v>
      </c>
      <c r="AS11">
        <f>I11/F11</f>
        <v>9</v>
      </c>
      <c r="AT11">
        <f>E11/(Z11-AB11-F11)</f>
        <v>0.2944444444444444</v>
      </c>
      <c r="AV11" s="50">
        <f t="shared" si="12"/>
        <v>267.95</v>
      </c>
      <c r="AW11">
        <f t="shared" si="13"/>
        <v>60.949999999999996</v>
      </c>
      <c r="AX11" s="50">
        <f t="shared" si="14"/>
        <v>207</v>
      </c>
      <c r="AY11" s="50">
        <f>F11</f>
        <v>23</v>
      </c>
      <c r="AZ11" s="50">
        <f t="shared" si="15"/>
        <v>207</v>
      </c>
      <c r="BA11" s="50">
        <f t="shared" si="16"/>
        <v>230</v>
      </c>
      <c r="BB11">
        <f t="shared" si="17"/>
        <v>1.165</v>
      </c>
      <c r="BD11">
        <f t="shared" si="18"/>
        <v>0.96638655462184875</v>
      </c>
      <c r="BF11">
        <f>(Z11-BA11)/BA11*100</f>
        <v>3.4782608695652173</v>
      </c>
    </row>
    <row r="12" spans="1:58" x14ac:dyDescent="0.3">
      <c r="A12" s="2"/>
      <c r="B12" s="2">
        <v>7</v>
      </c>
      <c r="C12" s="2" t="s">
        <v>41</v>
      </c>
      <c r="D12" s="3">
        <f t="shared" si="21"/>
        <v>9.1424999999999992E-2</v>
      </c>
      <c r="E12" s="10">
        <f t="shared" si="0"/>
        <v>91.424999999999997</v>
      </c>
      <c r="F12" s="5">
        <v>34.5</v>
      </c>
      <c r="G12" s="3">
        <f t="shared" si="6"/>
        <v>3.4499999999999998E-5</v>
      </c>
      <c r="H12" s="2">
        <f t="shared" si="1"/>
        <v>195.5</v>
      </c>
      <c r="I12" s="6">
        <v>195.5</v>
      </c>
      <c r="J12" s="7">
        <f>F12/N12</f>
        <v>0.11896551724137931</v>
      </c>
      <c r="K12" s="7">
        <f t="shared" si="7"/>
        <v>0.67413793103448272</v>
      </c>
      <c r="L12" s="8">
        <f t="shared" si="2"/>
        <v>60</v>
      </c>
      <c r="M12" s="9">
        <f t="shared" si="8"/>
        <v>0.20689655172413793</v>
      </c>
      <c r="N12" s="2">
        <v>290</v>
      </c>
      <c r="O12" s="2" t="s">
        <v>48</v>
      </c>
      <c r="P12" s="2"/>
      <c r="Q12" s="4">
        <f>H12/E12</f>
        <v>2.1383647798742138</v>
      </c>
      <c r="R12" s="4">
        <f>S12-I12</f>
        <v>64.5</v>
      </c>
      <c r="S12" s="4">
        <v>260</v>
      </c>
      <c r="T12" s="10">
        <f>R12-F12</f>
        <v>30</v>
      </c>
      <c r="U12" s="4">
        <f>(R12-F12)/F12</f>
        <v>0.86956521739130432</v>
      </c>
      <c r="V12" s="4">
        <f t="shared" si="3"/>
        <v>0.46511627906976744</v>
      </c>
      <c r="W12" s="44">
        <v>60</v>
      </c>
      <c r="X12" s="43">
        <f t="shared" si="30"/>
        <v>0.17647058823529413</v>
      </c>
      <c r="Y12" s="42">
        <f t="shared" si="9"/>
        <v>4.1666666666666664E-2</v>
      </c>
      <c r="Z12" s="4">
        <v>240</v>
      </c>
      <c r="AA12" s="4">
        <f t="shared" si="22"/>
        <v>20</v>
      </c>
      <c r="AB12" s="46">
        <f t="shared" si="10"/>
        <v>10</v>
      </c>
      <c r="AC12" s="52">
        <f>AB12/Z12</f>
        <v>4.1666666666666664E-2</v>
      </c>
      <c r="AD12" s="52">
        <f>AB12/F12</f>
        <v>0.28985507246376813</v>
      </c>
      <c r="AE12" s="45">
        <f>AB12+F12</f>
        <v>44.5</v>
      </c>
      <c r="AF12" s="52">
        <f>(AB12+F12)/I12</f>
        <v>0.22762148337595908</v>
      </c>
      <c r="AG12" s="1">
        <v>35</v>
      </c>
      <c r="AH12" s="10">
        <f t="shared" si="11"/>
        <v>219.91148575128551</v>
      </c>
      <c r="AI12" s="1">
        <v>2.5000000000000001E-2</v>
      </c>
      <c r="AJ12" s="1">
        <f>0.5*AI12^2*(E12+H12)/1000</f>
        <v>8.9664062500000022E-5</v>
      </c>
      <c r="AK12" s="4">
        <f t="shared" ref="AK12:AK13" si="31">0.5*AJ12*AH12^2</f>
        <v>2.1681246233804008</v>
      </c>
      <c r="AL12" s="4"/>
      <c r="AM12" s="4">
        <f>SQRT(AK12*2/((E12+H12)/1000))</f>
        <v>3.8875225708885708</v>
      </c>
      <c r="AN12" s="1">
        <v>60</v>
      </c>
      <c r="AO12" s="2" t="s">
        <v>54</v>
      </c>
      <c r="AQ12" s="50">
        <f>E12+(Z12-AB12-F12)</f>
        <v>286.92500000000001</v>
      </c>
      <c r="AR12">
        <f>AQ12/Z12</f>
        <v>1.1955208333333334</v>
      </c>
      <c r="AS12">
        <f>I12/F12</f>
        <v>5.666666666666667</v>
      </c>
      <c r="AT12">
        <f>E12/(Z12-AB12-F12)</f>
        <v>0.46764705882352942</v>
      </c>
      <c r="AV12" s="50">
        <f t="shared" si="12"/>
        <v>286.92500000000001</v>
      </c>
      <c r="AW12">
        <f t="shared" si="13"/>
        <v>91.424999999999997</v>
      </c>
      <c r="AX12" s="50">
        <f t="shared" si="14"/>
        <v>195.5</v>
      </c>
      <c r="AY12" s="50">
        <f>F12</f>
        <v>34.5</v>
      </c>
      <c r="AZ12" s="50">
        <f t="shared" si="15"/>
        <v>195.5</v>
      </c>
      <c r="BA12" s="50">
        <f t="shared" si="16"/>
        <v>230</v>
      </c>
      <c r="BB12">
        <f t="shared" si="17"/>
        <v>1.2475000000000001</v>
      </c>
      <c r="BD12">
        <f t="shared" si="18"/>
        <v>0.95833333333333337</v>
      </c>
      <c r="BF12">
        <f>(Z12-BA12)/BA12*100</f>
        <v>4.3478260869565215</v>
      </c>
    </row>
    <row r="13" spans="1:58" x14ac:dyDescent="0.3">
      <c r="A13" s="2"/>
      <c r="B13" s="2">
        <v>8</v>
      </c>
      <c r="C13" s="2" t="s">
        <v>41</v>
      </c>
      <c r="D13" s="3">
        <f t="shared" si="21"/>
        <v>0.12189999999999999</v>
      </c>
      <c r="E13" s="10">
        <f t="shared" si="0"/>
        <v>121.89999999999999</v>
      </c>
      <c r="F13" s="5">
        <v>46</v>
      </c>
      <c r="G13" s="3">
        <f t="shared" si="6"/>
        <v>4.6E-5</v>
      </c>
      <c r="H13" s="2">
        <f t="shared" si="1"/>
        <v>184</v>
      </c>
      <c r="I13" s="6">
        <v>184</v>
      </c>
      <c r="J13" s="7">
        <f>F13/N13</f>
        <v>0.15862068965517243</v>
      </c>
      <c r="K13" s="7">
        <f t="shared" si="7"/>
        <v>0.6344827586206897</v>
      </c>
      <c r="L13" s="8">
        <f t="shared" si="2"/>
        <v>60</v>
      </c>
      <c r="M13" s="9">
        <f t="shared" si="8"/>
        <v>0.20689655172413793</v>
      </c>
      <c r="N13" s="2">
        <v>290</v>
      </c>
      <c r="O13" s="2" t="s">
        <v>49</v>
      </c>
      <c r="P13" s="2"/>
      <c r="Q13" s="4">
        <f>H13/E13</f>
        <v>1.5094339622641511</v>
      </c>
      <c r="R13" s="4">
        <f>S13-I13</f>
        <v>86</v>
      </c>
      <c r="S13" s="4">
        <v>270</v>
      </c>
      <c r="T13" s="10">
        <f>R13-F13</f>
        <v>40</v>
      </c>
      <c r="U13" s="4">
        <f>(R13-F13)/F13</f>
        <v>0.86956521739130432</v>
      </c>
      <c r="V13" s="4">
        <f t="shared" si="3"/>
        <v>0.46511627906976744</v>
      </c>
      <c r="W13" s="44">
        <v>75</v>
      </c>
      <c r="X13" s="43">
        <f t="shared" si="30"/>
        <v>0.25</v>
      </c>
      <c r="Y13" s="42">
        <f t="shared" si="9"/>
        <v>6.1224489795918366E-2</v>
      </c>
      <c r="Z13" s="4">
        <v>245</v>
      </c>
      <c r="AA13" s="4">
        <f t="shared" si="22"/>
        <v>25</v>
      </c>
      <c r="AB13" s="46">
        <f t="shared" si="10"/>
        <v>15</v>
      </c>
      <c r="AC13" s="52">
        <f>AB13/Z13</f>
        <v>6.1224489795918366E-2</v>
      </c>
      <c r="AD13" s="52">
        <f>AB13/F13</f>
        <v>0.32608695652173914</v>
      </c>
      <c r="AE13" s="45">
        <f>AB13+F13</f>
        <v>61</v>
      </c>
      <c r="AF13" s="52">
        <f>(AB13+F13)/I13</f>
        <v>0.33152173913043476</v>
      </c>
      <c r="AG13" s="1">
        <v>35</v>
      </c>
      <c r="AH13" s="10">
        <f t="shared" si="11"/>
        <v>219.91148575128551</v>
      </c>
      <c r="AI13" s="1">
        <v>2.5000000000000001E-2</v>
      </c>
      <c r="AJ13" s="1">
        <f>0.5*AI13^2*(E13+H13)/1000</f>
        <v>9.5593750000000003E-5</v>
      </c>
      <c r="AK13" s="4">
        <f t="shared" si="31"/>
        <v>2.3115076145057576</v>
      </c>
      <c r="AL13" s="4"/>
      <c r="AM13" s="4">
        <f>SQRT(AK13*2/((E13+H13)/1000))</f>
        <v>3.8875225708885708</v>
      </c>
      <c r="AN13" s="1">
        <v>60</v>
      </c>
      <c r="AO13" s="2" t="s">
        <v>54</v>
      </c>
      <c r="AQ13" s="50">
        <f>E13+(Z13-AB13-F13)</f>
        <v>305.89999999999998</v>
      </c>
      <c r="AR13">
        <f>AQ13/Z13</f>
        <v>1.2485714285714284</v>
      </c>
      <c r="AS13">
        <f>I13/F13</f>
        <v>4</v>
      </c>
      <c r="AT13">
        <f>E13/(Z13-AB13-F13)</f>
        <v>0.66249999999999998</v>
      </c>
      <c r="AV13" s="50">
        <f t="shared" si="12"/>
        <v>305.89999999999998</v>
      </c>
      <c r="AW13">
        <f t="shared" si="13"/>
        <v>121.89999999999998</v>
      </c>
      <c r="AX13" s="50">
        <f t="shared" si="14"/>
        <v>184</v>
      </c>
      <c r="AY13" s="50">
        <f>F13</f>
        <v>46</v>
      </c>
      <c r="AZ13" s="50">
        <f t="shared" si="15"/>
        <v>184</v>
      </c>
      <c r="BA13" s="50">
        <f t="shared" si="16"/>
        <v>230</v>
      </c>
      <c r="BB13">
        <f t="shared" si="17"/>
        <v>1.3299999999999998</v>
      </c>
      <c r="BD13">
        <f t="shared" si="18"/>
        <v>0.93877551020408168</v>
      </c>
      <c r="BF13">
        <f>(Z13-BA13)/BA13*100</f>
        <v>6.5217391304347823</v>
      </c>
    </row>
    <row r="14" spans="1:58" x14ac:dyDescent="0.3">
      <c r="A14" s="28"/>
      <c r="B14" s="28"/>
      <c r="C14" s="28"/>
      <c r="D14" s="29"/>
      <c r="E14" s="30"/>
      <c r="F14" s="30"/>
      <c r="G14" s="29"/>
      <c r="H14" s="28"/>
      <c r="I14" s="28"/>
      <c r="J14" s="33"/>
      <c r="K14" s="33"/>
      <c r="L14" s="34"/>
      <c r="M14" s="35"/>
      <c r="N14" s="28"/>
      <c r="O14" s="28"/>
      <c r="P14" s="28"/>
      <c r="Q14" s="31"/>
      <c r="R14" s="31"/>
      <c r="S14" s="31"/>
      <c r="T14" s="30"/>
      <c r="U14" s="31"/>
      <c r="V14" s="31"/>
      <c r="W14" s="31"/>
      <c r="X14" s="31"/>
      <c r="Y14" s="42"/>
      <c r="Z14" s="31"/>
      <c r="AA14" s="31"/>
      <c r="AB14" s="46"/>
      <c r="AC14" s="52"/>
      <c r="AD14" s="52"/>
      <c r="AE14" s="45"/>
      <c r="AF14" s="52"/>
      <c r="AG14" s="37"/>
      <c r="AH14" s="30"/>
      <c r="AI14" s="37"/>
      <c r="AJ14" s="37"/>
      <c r="AK14" s="31"/>
      <c r="AL14" s="31"/>
      <c r="AM14" s="31"/>
      <c r="AN14" s="37"/>
      <c r="AO14" s="28"/>
      <c r="AQ14" s="50"/>
      <c r="AV14" s="50"/>
      <c r="AX14" s="50"/>
      <c r="AY14" s="50"/>
      <c r="AZ14" s="50"/>
      <c r="BA14" s="50"/>
    </row>
    <row r="15" spans="1:58" x14ac:dyDescent="0.3">
      <c r="A15" s="2">
        <v>3</v>
      </c>
      <c r="B15" s="1">
        <v>9</v>
      </c>
      <c r="C15" s="2" t="s">
        <v>41</v>
      </c>
      <c r="D15" s="3">
        <f t="shared" ref="D15:D18" si="32">2.65*(9.8*1000)*G15/9.8</f>
        <v>3.0474999999999999E-2</v>
      </c>
      <c r="E15" s="10">
        <f t="shared" si="0"/>
        <v>30.474999999999998</v>
      </c>
      <c r="F15" s="5">
        <v>11.5</v>
      </c>
      <c r="G15" s="3">
        <f t="shared" si="6"/>
        <v>1.15E-5</v>
      </c>
      <c r="H15" s="2">
        <f t="shared" ref="H15:H18" si="33">I15*1</f>
        <v>218.5</v>
      </c>
      <c r="I15" s="6">
        <v>218.5</v>
      </c>
      <c r="J15" s="7">
        <f>F15/N15</f>
        <v>3.9655172413793106E-2</v>
      </c>
      <c r="K15" s="7">
        <f t="shared" si="7"/>
        <v>0.75344827586206897</v>
      </c>
      <c r="L15" s="8">
        <f t="shared" ref="L15:L18" si="34">N15-I15-F15</f>
        <v>60</v>
      </c>
      <c r="M15" s="9">
        <f t="shared" si="8"/>
        <v>0.20689655172413793</v>
      </c>
      <c r="N15" s="2">
        <v>290</v>
      </c>
      <c r="O15" s="1" t="s">
        <v>46</v>
      </c>
      <c r="P15" s="1"/>
      <c r="Q15" s="4">
        <f>H15/E15</f>
        <v>7.1698113207547172</v>
      </c>
      <c r="R15" s="4">
        <f>S15-I15</f>
        <v>21.5</v>
      </c>
      <c r="S15" s="4">
        <v>240</v>
      </c>
      <c r="T15" s="10">
        <f>R15-F15</f>
        <v>10</v>
      </c>
      <c r="U15" s="4">
        <f>(R15-F15)/F15</f>
        <v>0.86956521739130432</v>
      </c>
      <c r="V15" s="4">
        <f t="shared" ref="V15:V18" si="35">U15/(1+U15)</f>
        <v>0.46511627906976744</v>
      </c>
      <c r="W15" s="44">
        <v>30</v>
      </c>
      <c r="X15" s="44"/>
      <c r="Y15" s="42">
        <f t="shared" si="9"/>
        <v>2.1276595744680851E-2</v>
      </c>
      <c r="Z15" s="4">
        <v>235</v>
      </c>
      <c r="AA15" s="4">
        <f t="shared" ref="AA15:AA18" si="36">S15-Z15</f>
        <v>5</v>
      </c>
      <c r="AB15" s="46">
        <f t="shared" si="10"/>
        <v>5</v>
      </c>
      <c r="AC15" s="52">
        <f>AB15/Z15</f>
        <v>2.1276595744680851E-2</v>
      </c>
      <c r="AD15" s="52">
        <f>AB15/F15</f>
        <v>0.43478260869565216</v>
      </c>
      <c r="AE15" s="45">
        <f>AB15+F15</f>
        <v>16.5</v>
      </c>
      <c r="AF15" s="52">
        <f>(AB15+F15)/I15</f>
        <v>7.5514874141876437E-2</v>
      </c>
      <c r="AG15" s="1">
        <v>20</v>
      </c>
      <c r="AH15" s="10">
        <f t="shared" ref="AH15:AH18" si="37">2*PI()*AG15</f>
        <v>125.66370614359172</v>
      </c>
      <c r="AI15" s="1">
        <v>2.5000000000000001E-2</v>
      </c>
      <c r="AJ15" s="1">
        <f>0.5*AI15^2*(E15+H15)/1000</f>
        <v>7.7804687500000007E-5</v>
      </c>
      <c r="AK15" s="4">
        <f t="shared" ref="AK15" si="38">0.5*AJ15*AH15^2</f>
        <v>0.61432118894030574</v>
      </c>
      <c r="AL15" s="54">
        <f>AH15*AI15/0.01</f>
        <v>314.15926535897933</v>
      </c>
      <c r="AM15" s="4">
        <f>SQRT(AK15*2/((E15+H15)/1000))</f>
        <v>2.2214414690791831</v>
      </c>
      <c r="AN15" s="1">
        <v>60</v>
      </c>
      <c r="AO15" s="2" t="s">
        <v>54</v>
      </c>
      <c r="AQ15" s="50">
        <f>E15+(Z15-AB15-F15)</f>
        <v>248.97499999999999</v>
      </c>
      <c r="AR15">
        <f>AQ15/Z15</f>
        <v>1.0594680851063829</v>
      </c>
      <c r="AS15">
        <f>I15/F15</f>
        <v>19</v>
      </c>
      <c r="AT15">
        <f>E15/(Z15-AB15-F15)</f>
        <v>0.13947368421052631</v>
      </c>
      <c r="AV15" s="50">
        <f t="shared" si="12"/>
        <v>248.97499999999999</v>
      </c>
      <c r="AW15">
        <f t="shared" si="13"/>
        <v>30.474999999999994</v>
      </c>
      <c r="AX15" s="50">
        <f t="shared" si="14"/>
        <v>218.5</v>
      </c>
      <c r="AY15" s="50">
        <f>F15</f>
        <v>11.5</v>
      </c>
      <c r="AZ15" s="50">
        <f t="shared" si="15"/>
        <v>218.5</v>
      </c>
      <c r="BA15" s="50">
        <f t="shared" si="16"/>
        <v>230</v>
      </c>
      <c r="BB15">
        <f t="shared" si="17"/>
        <v>1.0825</v>
      </c>
      <c r="BD15">
        <f t="shared" si="18"/>
        <v>0.97872340425531912</v>
      </c>
      <c r="BF15">
        <f>(Z15-BA15)/BA15*100</f>
        <v>2.1739130434782608</v>
      </c>
    </row>
    <row r="16" spans="1:58" x14ac:dyDescent="0.3">
      <c r="A16" s="2"/>
      <c r="B16" s="2">
        <v>10</v>
      </c>
      <c r="C16" s="2" t="s">
        <v>41</v>
      </c>
      <c r="D16" s="3">
        <f t="shared" si="32"/>
        <v>6.0949999999999997E-2</v>
      </c>
      <c r="E16" s="10">
        <f t="shared" si="0"/>
        <v>60.949999999999996</v>
      </c>
      <c r="F16" s="5">
        <v>23</v>
      </c>
      <c r="G16" s="3">
        <f t="shared" si="6"/>
        <v>2.3E-5</v>
      </c>
      <c r="H16" s="2">
        <f t="shared" si="33"/>
        <v>207</v>
      </c>
      <c r="I16" s="6">
        <v>207</v>
      </c>
      <c r="J16" s="7">
        <f>F16/N16</f>
        <v>7.9310344827586213E-2</v>
      </c>
      <c r="K16" s="7">
        <f t="shared" si="7"/>
        <v>0.71379310344827585</v>
      </c>
      <c r="L16" s="8">
        <f t="shared" si="34"/>
        <v>60</v>
      </c>
      <c r="M16" s="9">
        <f t="shared" si="8"/>
        <v>0.20689655172413793</v>
      </c>
      <c r="N16" s="2">
        <v>290</v>
      </c>
      <c r="O16" s="2" t="s">
        <v>47</v>
      </c>
      <c r="P16" s="2"/>
      <c r="Q16" s="4">
        <f>H16/E16</f>
        <v>3.3962264150943398</v>
      </c>
      <c r="R16" s="4">
        <f>S16-I16</f>
        <v>43</v>
      </c>
      <c r="S16" s="4">
        <v>250</v>
      </c>
      <c r="T16" s="10">
        <f>R16-F16</f>
        <v>20</v>
      </c>
      <c r="U16" s="4">
        <f>(R16-F16)/F16</f>
        <v>0.86956521739130432</v>
      </c>
      <c r="V16" s="4">
        <f t="shared" si="35"/>
        <v>0.46511627906976744</v>
      </c>
      <c r="W16" s="44">
        <v>45</v>
      </c>
      <c r="X16" s="44"/>
      <c r="Y16" s="42">
        <f t="shared" si="9"/>
        <v>4.1666666666666664E-2</v>
      </c>
      <c r="Z16" s="4">
        <v>240</v>
      </c>
      <c r="AA16" s="4">
        <f t="shared" si="36"/>
        <v>10</v>
      </c>
      <c r="AB16" s="46">
        <f t="shared" si="10"/>
        <v>10</v>
      </c>
      <c r="AC16" s="52">
        <f>AB16/Z16</f>
        <v>4.1666666666666664E-2</v>
      </c>
      <c r="AD16" s="52">
        <f>AB16/F16</f>
        <v>0.43478260869565216</v>
      </c>
      <c r="AE16" s="45">
        <f>AB16+F16</f>
        <v>33</v>
      </c>
      <c r="AF16" s="52">
        <f>(AB16+F16)/I16</f>
        <v>0.15942028985507245</v>
      </c>
      <c r="AG16" s="1">
        <v>20</v>
      </c>
      <c r="AH16" s="10">
        <f t="shared" si="37"/>
        <v>125.66370614359172</v>
      </c>
      <c r="AI16" s="1">
        <v>2.5000000000000001E-2</v>
      </c>
      <c r="AJ16" s="1">
        <f>0.5*AI16^2*(E16+H16)/1000</f>
        <v>8.3734375000000014E-5</v>
      </c>
      <c r="AK16" s="4">
        <f>0.5*AJ16*AH16^2</f>
        <v>0.66114012481797346</v>
      </c>
      <c r="AL16" s="4"/>
      <c r="AM16" s="4">
        <f>SQRT(AK16*2/((E16+H16)/1000))</f>
        <v>2.2214414690791831</v>
      </c>
      <c r="AN16" s="1">
        <v>60</v>
      </c>
      <c r="AO16" s="2" t="s">
        <v>54</v>
      </c>
      <c r="AQ16" s="50">
        <f>E16+(Z16-AB16-F16)</f>
        <v>267.95</v>
      </c>
      <c r="AR16">
        <f>AQ16/Z16</f>
        <v>1.1164583333333333</v>
      </c>
      <c r="AS16">
        <f>I16/F16</f>
        <v>9</v>
      </c>
      <c r="AT16">
        <f>E16/(Z16-AB16-F16)</f>
        <v>0.2944444444444444</v>
      </c>
      <c r="AV16" s="50">
        <f t="shared" si="12"/>
        <v>267.95</v>
      </c>
      <c r="AW16">
        <f t="shared" si="13"/>
        <v>60.949999999999996</v>
      </c>
      <c r="AX16" s="50">
        <f t="shared" si="14"/>
        <v>207</v>
      </c>
      <c r="AY16" s="50">
        <f>F16</f>
        <v>23</v>
      </c>
      <c r="AZ16" s="50">
        <f t="shared" si="15"/>
        <v>207</v>
      </c>
      <c r="BA16" s="50">
        <f t="shared" si="16"/>
        <v>230</v>
      </c>
      <c r="BB16">
        <f t="shared" si="17"/>
        <v>1.165</v>
      </c>
      <c r="BD16">
        <f t="shared" si="18"/>
        <v>0.95833333333333326</v>
      </c>
      <c r="BF16">
        <f>(Z16-BA16)/BA16*100</f>
        <v>4.3478260869565215</v>
      </c>
    </row>
    <row r="17" spans="1:58" x14ac:dyDescent="0.3">
      <c r="A17" s="2"/>
      <c r="B17" s="2">
        <v>11</v>
      </c>
      <c r="C17" s="2" t="s">
        <v>41</v>
      </c>
      <c r="D17" s="3">
        <f t="shared" si="32"/>
        <v>9.1424999999999992E-2</v>
      </c>
      <c r="E17" s="10">
        <f t="shared" si="0"/>
        <v>91.424999999999997</v>
      </c>
      <c r="F17" s="5">
        <v>34.5</v>
      </c>
      <c r="G17" s="3">
        <f t="shared" si="6"/>
        <v>3.4499999999999998E-5</v>
      </c>
      <c r="H17" s="2">
        <f t="shared" si="33"/>
        <v>195.5</v>
      </c>
      <c r="I17" s="6">
        <v>195.5</v>
      </c>
      <c r="J17" s="7">
        <f>F17/N17</f>
        <v>0.11896551724137931</v>
      </c>
      <c r="K17" s="7">
        <f t="shared" si="7"/>
        <v>0.67413793103448272</v>
      </c>
      <c r="L17" s="8">
        <f t="shared" si="34"/>
        <v>60</v>
      </c>
      <c r="M17" s="9">
        <f t="shared" si="8"/>
        <v>0.20689655172413793</v>
      </c>
      <c r="N17" s="2">
        <v>290</v>
      </c>
      <c r="O17" s="2" t="s">
        <v>48</v>
      </c>
      <c r="P17" s="2"/>
      <c r="Q17" s="4">
        <f>H17/E17</f>
        <v>2.1383647798742138</v>
      </c>
      <c r="R17" s="4">
        <f>S17-I17</f>
        <v>64.5</v>
      </c>
      <c r="S17" s="4">
        <v>260</v>
      </c>
      <c r="T17" s="10">
        <f>R17-F17</f>
        <v>30</v>
      </c>
      <c r="U17" s="4">
        <f>(R17-F17)/F17</f>
        <v>0.86956521739130432</v>
      </c>
      <c r="V17" s="4">
        <f t="shared" si="35"/>
        <v>0.46511627906976744</v>
      </c>
      <c r="W17" s="44">
        <v>60</v>
      </c>
      <c r="X17" s="44"/>
      <c r="Y17" s="42">
        <f t="shared" si="9"/>
        <v>4.9586776859504134E-2</v>
      </c>
      <c r="Z17" s="4">
        <v>242</v>
      </c>
      <c r="AA17" s="4">
        <f t="shared" si="36"/>
        <v>18</v>
      </c>
      <c r="AB17" s="46">
        <f t="shared" si="10"/>
        <v>12</v>
      </c>
      <c r="AC17" s="52">
        <f>AB17/Z17</f>
        <v>4.9586776859504134E-2</v>
      </c>
      <c r="AD17" s="52">
        <f>AB17/F17</f>
        <v>0.34782608695652173</v>
      </c>
      <c r="AE17" s="45">
        <f>AB17+F17</f>
        <v>46.5</v>
      </c>
      <c r="AF17" s="52">
        <f>(AB17+F17)/I17</f>
        <v>0.23785166240409208</v>
      </c>
      <c r="AG17" s="1">
        <v>20</v>
      </c>
      <c r="AH17" s="10">
        <f t="shared" si="37"/>
        <v>125.66370614359172</v>
      </c>
      <c r="AI17" s="1">
        <v>2.5000000000000001E-2</v>
      </c>
      <c r="AJ17" s="1">
        <f>0.5*AI17^2*(E17+H17)/1000</f>
        <v>8.9664062500000022E-5</v>
      </c>
      <c r="AK17" s="4">
        <f t="shared" ref="AK17:AK18" si="39">0.5*AJ17*AH17^2</f>
        <v>0.70795906069564118</v>
      </c>
      <c r="AL17" s="4"/>
      <c r="AM17" s="4">
        <f>SQRT(AK17*2/((E17+H17)/1000))</f>
        <v>2.2214414690791835</v>
      </c>
      <c r="AN17" s="1">
        <v>60</v>
      </c>
      <c r="AO17" s="2" t="s">
        <v>54</v>
      </c>
      <c r="AQ17" s="50">
        <f>E17+(Z17-AB17-F17)</f>
        <v>286.92500000000001</v>
      </c>
      <c r="AR17">
        <f>AQ17/Z17</f>
        <v>1.1856404958677687</v>
      </c>
      <c r="AS17">
        <f>I17/F17</f>
        <v>5.666666666666667</v>
      </c>
      <c r="AT17">
        <f>E17/(Z17-AB17-F17)</f>
        <v>0.46764705882352942</v>
      </c>
      <c r="AV17" s="50">
        <f t="shared" si="12"/>
        <v>286.92500000000001</v>
      </c>
      <c r="AW17">
        <f t="shared" si="13"/>
        <v>91.424999999999997</v>
      </c>
      <c r="AX17" s="50">
        <f t="shared" si="14"/>
        <v>195.5</v>
      </c>
      <c r="AY17" s="50">
        <f>F17</f>
        <v>34.5</v>
      </c>
      <c r="AZ17" s="50">
        <f t="shared" si="15"/>
        <v>195.5</v>
      </c>
      <c r="BA17" s="50">
        <f t="shared" si="16"/>
        <v>230</v>
      </c>
      <c r="BB17">
        <f t="shared" si="17"/>
        <v>1.2475000000000001</v>
      </c>
      <c r="BD17">
        <f t="shared" si="18"/>
        <v>0.95041322314049592</v>
      </c>
      <c r="BF17">
        <f>(Z17-BA17)/BA17*100</f>
        <v>5.2173913043478262</v>
      </c>
    </row>
    <row r="18" spans="1:58" x14ac:dyDescent="0.3">
      <c r="A18" s="2"/>
      <c r="B18" s="2">
        <v>12</v>
      </c>
      <c r="C18" s="2" t="s">
        <v>41</v>
      </c>
      <c r="D18" s="3">
        <f t="shared" si="32"/>
        <v>0.12189999999999999</v>
      </c>
      <c r="E18" s="10">
        <f t="shared" si="0"/>
        <v>121.89999999999999</v>
      </c>
      <c r="F18" s="5">
        <v>46</v>
      </c>
      <c r="G18" s="3">
        <f t="shared" si="6"/>
        <v>4.6E-5</v>
      </c>
      <c r="H18" s="2">
        <f t="shared" si="33"/>
        <v>184</v>
      </c>
      <c r="I18" s="6">
        <v>184</v>
      </c>
      <c r="J18" s="7">
        <f>F18/N18</f>
        <v>0.15862068965517243</v>
      </c>
      <c r="K18" s="7">
        <f t="shared" si="7"/>
        <v>0.6344827586206897</v>
      </c>
      <c r="L18" s="8">
        <f t="shared" si="34"/>
        <v>60</v>
      </c>
      <c r="M18" s="9">
        <f t="shared" si="8"/>
        <v>0.20689655172413793</v>
      </c>
      <c r="N18" s="2">
        <v>290</v>
      </c>
      <c r="O18" s="2" t="s">
        <v>49</v>
      </c>
      <c r="P18" s="2"/>
      <c r="Q18" s="4">
        <f>H18/E18</f>
        <v>1.5094339622641511</v>
      </c>
      <c r="R18" s="4">
        <f>S18-I18</f>
        <v>81</v>
      </c>
      <c r="S18" s="4">
        <v>265</v>
      </c>
      <c r="T18" s="10">
        <f>R18-F18</f>
        <v>35</v>
      </c>
      <c r="U18" s="4">
        <f>(R18-F18)/F18</f>
        <v>0.76086956521739135</v>
      </c>
      <c r="V18" s="4">
        <f t="shared" si="35"/>
        <v>0.4320987654320988</v>
      </c>
      <c r="W18" s="44">
        <v>75</v>
      </c>
      <c r="X18" s="44"/>
      <c r="Y18" s="42">
        <f t="shared" si="9"/>
        <v>7.2580645161290328E-2</v>
      </c>
      <c r="Z18" s="4">
        <v>248</v>
      </c>
      <c r="AA18" s="4">
        <f t="shared" si="36"/>
        <v>17</v>
      </c>
      <c r="AB18" s="46">
        <f t="shared" si="10"/>
        <v>18</v>
      </c>
      <c r="AC18" s="52">
        <f>AB18/Z18</f>
        <v>7.2580645161290328E-2</v>
      </c>
      <c r="AD18" s="52">
        <f>AB18/F18</f>
        <v>0.39130434782608697</v>
      </c>
      <c r="AE18" s="45">
        <f>AB18+F18</f>
        <v>64</v>
      </c>
      <c r="AF18" s="52">
        <f>(AB18+F18)/I18</f>
        <v>0.34782608695652173</v>
      </c>
      <c r="AG18" s="1">
        <v>20</v>
      </c>
      <c r="AH18" s="10">
        <f t="shared" si="37"/>
        <v>125.66370614359172</v>
      </c>
      <c r="AI18" s="1">
        <v>2.5000000000000001E-2</v>
      </c>
      <c r="AJ18" s="1">
        <f>0.5*AI18^2*(E18+H18)/1000</f>
        <v>9.5593750000000003E-5</v>
      </c>
      <c r="AK18" s="4">
        <f t="shared" si="39"/>
        <v>0.75477799657330868</v>
      </c>
      <c r="AL18" s="4"/>
      <c r="AM18" s="4">
        <f>SQRT(AK18*2/((E18+H18)/1000))</f>
        <v>2.2214414690791831</v>
      </c>
      <c r="AN18" s="1">
        <v>60</v>
      </c>
      <c r="AO18" s="2" t="s">
        <v>54</v>
      </c>
      <c r="AQ18" s="50">
        <f>E18+(Z18-AB18-F18)</f>
        <v>305.89999999999998</v>
      </c>
      <c r="AR18">
        <f>AQ18/Z18</f>
        <v>1.2334677419354838</v>
      </c>
      <c r="AS18">
        <f>I18/F18</f>
        <v>4</v>
      </c>
      <c r="AT18">
        <f>E18/(Z18-AB18-F18)</f>
        <v>0.66249999999999998</v>
      </c>
      <c r="AV18" s="50">
        <f t="shared" si="12"/>
        <v>305.89999999999998</v>
      </c>
      <c r="AW18">
        <f t="shared" si="13"/>
        <v>121.89999999999998</v>
      </c>
      <c r="AX18" s="50">
        <f t="shared" si="14"/>
        <v>184</v>
      </c>
      <c r="AY18" s="50">
        <f>F18</f>
        <v>46</v>
      </c>
      <c r="AZ18" s="50">
        <f t="shared" si="15"/>
        <v>184</v>
      </c>
      <c r="BA18" s="50">
        <f t="shared" si="16"/>
        <v>230</v>
      </c>
      <c r="BB18">
        <f t="shared" si="17"/>
        <v>1.3299999999999998</v>
      </c>
      <c r="BD18">
        <f t="shared" si="18"/>
        <v>0.92741935483870974</v>
      </c>
      <c r="BF18">
        <f>(Z18-BA18)/BA18*100</f>
        <v>7.8260869565217401</v>
      </c>
    </row>
    <row r="19" spans="1:58" x14ac:dyDescent="0.3">
      <c r="A19" s="28"/>
      <c r="B19" s="28"/>
      <c r="C19" s="28"/>
      <c r="D19" s="29"/>
      <c r="E19" s="30"/>
      <c r="F19" s="30"/>
      <c r="G19" s="29"/>
      <c r="H19" s="28"/>
      <c r="I19" s="28"/>
      <c r="J19" s="33"/>
      <c r="K19" s="33"/>
      <c r="L19" s="34"/>
      <c r="M19" s="35"/>
      <c r="N19" s="28"/>
      <c r="O19" s="28"/>
      <c r="P19" s="28"/>
      <c r="Q19" s="31"/>
      <c r="R19" s="31"/>
      <c r="S19" s="31"/>
      <c r="T19" s="30"/>
      <c r="U19" s="31"/>
      <c r="V19" s="31"/>
      <c r="W19" s="31"/>
      <c r="X19" s="31"/>
      <c r="Y19" s="42"/>
      <c r="Z19" s="31"/>
      <c r="AA19" s="31"/>
      <c r="AB19" s="46"/>
      <c r="AC19" s="52"/>
      <c r="AD19" s="52"/>
      <c r="AE19" s="45"/>
      <c r="AF19" s="52"/>
      <c r="AG19" s="37"/>
      <c r="AH19" s="30"/>
      <c r="AI19" s="37"/>
      <c r="AJ19" s="37"/>
      <c r="AK19" s="31"/>
      <c r="AL19" s="31"/>
      <c r="AM19" s="31"/>
      <c r="AN19" s="37"/>
      <c r="AO19" s="28"/>
      <c r="AQ19" s="50"/>
      <c r="AV19" s="50"/>
      <c r="AX19" s="50"/>
      <c r="AY19" s="50"/>
      <c r="AZ19" s="50"/>
      <c r="BA19" s="50"/>
    </row>
    <row r="20" spans="1:58" x14ac:dyDescent="0.3">
      <c r="A20" s="2">
        <v>6</v>
      </c>
      <c r="B20" s="1">
        <v>21</v>
      </c>
      <c r="C20" s="2" t="s">
        <v>41</v>
      </c>
      <c r="D20" s="3">
        <f>2.65*(9.8*1000)*G20/9.8</f>
        <v>3.0474999999999999E-2</v>
      </c>
      <c r="E20" s="10">
        <f t="shared" ref="E20:E23" si="40">D20*1000</f>
        <v>30.474999999999998</v>
      </c>
      <c r="F20" s="5">
        <v>11.5</v>
      </c>
      <c r="G20" s="3">
        <f>F20*10^-6</f>
        <v>1.15E-5</v>
      </c>
      <c r="H20" s="2">
        <f t="shared" ref="H20:H23" si="41">I20*1</f>
        <v>218.5</v>
      </c>
      <c r="I20" s="6">
        <v>218.5</v>
      </c>
      <c r="J20" s="7">
        <f>F20/N20</f>
        <v>3.9655172413793106E-2</v>
      </c>
      <c r="K20" s="7">
        <f>I20/N20</f>
        <v>0.75344827586206897</v>
      </c>
      <c r="L20" s="8">
        <f t="shared" ref="L20:L23" si="42">N20-I20-F20</f>
        <v>60</v>
      </c>
      <c r="M20" s="9">
        <f>L20/N20</f>
        <v>0.20689655172413793</v>
      </c>
      <c r="N20" s="2">
        <v>290</v>
      </c>
      <c r="O20" s="1" t="s">
        <v>46</v>
      </c>
      <c r="P20" s="1"/>
      <c r="Q20" s="4">
        <f>H20/E20</f>
        <v>7.1698113207547172</v>
      </c>
      <c r="R20" s="4">
        <f>S20-I20</f>
        <v>21.5</v>
      </c>
      <c r="S20" s="4">
        <v>240</v>
      </c>
      <c r="T20" s="10">
        <f>R20-F20</f>
        <v>10</v>
      </c>
      <c r="U20" s="11">
        <f>(R20-F20)/F20</f>
        <v>0.86956521739130432</v>
      </c>
      <c r="V20" s="4">
        <f t="shared" ref="V20:V23" si="43">U20/(1+U20)</f>
        <v>0.46511627906976744</v>
      </c>
      <c r="W20" s="44">
        <v>30</v>
      </c>
      <c r="X20" s="44"/>
      <c r="Y20" s="42">
        <f>AB20/Z20</f>
        <v>1.2875536480686695E-2</v>
      </c>
      <c r="Z20" s="4">
        <v>233</v>
      </c>
      <c r="AA20" s="4">
        <f t="shared" ref="AA20:AA23" si="44">S20-Z20</f>
        <v>7</v>
      </c>
      <c r="AB20" s="46">
        <f t="shared" ref="AB20:AB48" si="45">Z20-F20-I20</f>
        <v>3</v>
      </c>
      <c r="AC20" s="52">
        <f>AB20/Z20</f>
        <v>1.2875536480686695E-2</v>
      </c>
      <c r="AD20" s="52">
        <f>AB20/F20</f>
        <v>0.2608695652173913</v>
      </c>
      <c r="AE20" s="45">
        <f>AB20+F20</f>
        <v>14.5</v>
      </c>
      <c r="AF20" s="52">
        <f>(AB20+F20)/I20</f>
        <v>6.6361556064073221E-2</v>
      </c>
      <c r="AG20" s="1">
        <v>50</v>
      </c>
      <c r="AH20" s="10">
        <f t="shared" ref="AH20:AH23" si="46">2*PI()*AG20</f>
        <v>314.15926535897933</v>
      </c>
      <c r="AI20" s="1">
        <v>2.5000000000000001E-2</v>
      </c>
      <c r="AJ20" s="1">
        <f>0.5*AI20^2*(E20+H20)/1000</f>
        <v>7.7804687500000007E-5</v>
      </c>
      <c r="AK20" s="4">
        <f t="shared" ref="AK20" si="47">0.5*AJ20*AH20^2</f>
        <v>3.8395074308769113</v>
      </c>
      <c r="AL20" s="4"/>
      <c r="AM20" s="4">
        <f>SQRT(AK20*2/((E20+H20)/1000))</f>
        <v>5.5536036726979576</v>
      </c>
      <c r="AN20" s="1">
        <v>30</v>
      </c>
      <c r="AO20" s="2" t="s">
        <v>54</v>
      </c>
      <c r="AQ20" s="50">
        <f>E20+(Z20-AB20-F20)</f>
        <v>248.97499999999999</v>
      </c>
      <c r="AR20">
        <f>AQ20/Z20</f>
        <v>1.0685622317596566</v>
      </c>
      <c r="AS20">
        <f>I20/F20</f>
        <v>19</v>
      </c>
      <c r="AT20">
        <f>E20/(Z20-AB20-F20)</f>
        <v>0.13947368421052631</v>
      </c>
      <c r="AV20" s="50">
        <f t="shared" si="12"/>
        <v>248.97499999999999</v>
      </c>
      <c r="AW20">
        <f t="shared" si="13"/>
        <v>30.474999999999994</v>
      </c>
      <c r="AX20" s="50">
        <f t="shared" si="14"/>
        <v>218.5</v>
      </c>
      <c r="AY20" s="50">
        <f>F20</f>
        <v>11.5</v>
      </c>
      <c r="AZ20" s="50">
        <f t="shared" si="15"/>
        <v>218.5</v>
      </c>
      <c r="BA20" s="50">
        <f t="shared" si="16"/>
        <v>230</v>
      </c>
      <c r="BB20">
        <f t="shared" si="17"/>
        <v>1.0825</v>
      </c>
      <c r="BD20">
        <f t="shared" si="18"/>
        <v>0.98712446351931327</v>
      </c>
      <c r="BF20">
        <f>(Z20-BA20)/BA20*100</f>
        <v>1.3043478260869565</v>
      </c>
    </row>
    <row r="21" spans="1:58" x14ac:dyDescent="0.3">
      <c r="A21" s="2"/>
      <c r="B21" s="2">
        <v>22</v>
      </c>
      <c r="C21" s="2" t="s">
        <v>41</v>
      </c>
      <c r="D21" s="3">
        <f t="shared" ref="D21:D23" si="48">2.65*(9.8*1000)*G21/9.8</f>
        <v>6.0949999999999997E-2</v>
      </c>
      <c r="E21" s="10">
        <f t="shared" si="40"/>
        <v>60.949999999999996</v>
      </c>
      <c r="F21" s="5">
        <v>23</v>
      </c>
      <c r="G21" s="3">
        <f t="shared" ref="G21:G23" si="49">F21*10^-6</f>
        <v>2.3E-5</v>
      </c>
      <c r="H21" s="2">
        <f t="shared" si="41"/>
        <v>207</v>
      </c>
      <c r="I21" s="6">
        <v>207</v>
      </c>
      <c r="J21" s="7">
        <f>F21/N21</f>
        <v>7.9310344827586213E-2</v>
      </c>
      <c r="K21" s="7">
        <f>I21/N21</f>
        <v>0.71379310344827585</v>
      </c>
      <c r="L21" s="8">
        <f t="shared" si="42"/>
        <v>60</v>
      </c>
      <c r="M21" s="9">
        <f>L21/N21</f>
        <v>0.20689655172413793</v>
      </c>
      <c r="N21" s="2">
        <v>290</v>
      </c>
      <c r="O21" s="2" t="s">
        <v>47</v>
      </c>
      <c r="P21" s="2"/>
      <c r="Q21" s="4">
        <f>H21/E21</f>
        <v>3.3962264150943398</v>
      </c>
      <c r="R21" s="4">
        <f>S21-I21</f>
        <v>53</v>
      </c>
      <c r="S21" s="4">
        <v>260</v>
      </c>
      <c r="T21" s="10">
        <f>R21-F21</f>
        <v>30</v>
      </c>
      <c r="U21" s="11">
        <f>(R21-F21)/F21</f>
        <v>1.3043478260869565</v>
      </c>
      <c r="V21" s="4">
        <f t="shared" si="43"/>
        <v>0.56603773584905659</v>
      </c>
      <c r="W21" s="44">
        <v>45</v>
      </c>
      <c r="X21" s="44"/>
      <c r="Y21" s="42">
        <f>AB21/Z21</f>
        <v>4.1666666666666664E-2</v>
      </c>
      <c r="Z21" s="4">
        <v>240</v>
      </c>
      <c r="AA21" s="4">
        <f t="shared" si="44"/>
        <v>20</v>
      </c>
      <c r="AB21" s="46">
        <f t="shared" si="45"/>
        <v>10</v>
      </c>
      <c r="AC21" s="52">
        <f>AB21/Z21</f>
        <v>4.1666666666666664E-2</v>
      </c>
      <c r="AD21" s="52">
        <f>AB21/F21</f>
        <v>0.43478260869565216</v>
      </c>
      <c r="AE21" s="45">
        <f>AB21+F21</f>
        <v>33</v>
      </c>
      <c r="AF21" s="52">
        <f>(AB21+F21)/I21</f>
        <v>0.15942028985507245</v>
      </c>
      <c r="AG21" s="1">
        <v>50</v>
      </c>
      <c r="AH21" s="10">
        <f t="shared" si="46"/>
        <v>314.15926535897933</v>
      </c>
      <c r="AI21" s="1">
        <v>2.5000000000000001E-2</v>
      </c>
      <c r="AJ21" s="1">
        <f>0.5*AI21^2*(E21+H21)/1000</f>
        <v>8.3734375000000014E-5</v>
      </c>
      <c r="AK21" s="4">
        <f>0.5*AJ21*AH21^2</f>
        <v>4.132125780112335</v>
      </c>
      <c r="AL21" s="4"/>
      <c r="AM21" s="4">
        <f>SQRT(AK21*2/((E21+H21)/1000))</f>
        <v>5.5536036726979585</v>
      </c>
      <c r="AN21" s="1">
        <v>30</v>
      </c>
      <c r="AO21" s="2" t="s">
        <v>54</v>
      </c>
      <c r="AQ21" s="50">
        <f>E21+(Z21-AB21-F21)</f>
        <v>267.95</v>
      </c>
      <c r="AR21">
        <f>AQ21/Z21</f>
        <v>1.1164583333333333</v>
      </c>
      <c r="AS21">
        <f>I21/F21</f>
        <v>9</v>
      </c>
      <c r="AT21">
        <f>E21/(Z21-AB21-F21)</f>
        <v>0.2944444444444444</v>
      </c>
      <c r="AV21" s="50">
        <f t="shared" si="12"/>
        <v>267.95</v>
      </c>
      <c r="AW21">
        <f t="shared" si="13"/>
        <v>60.949999999999996</v>
      </c>
      <c r="AX21" s="50">
        <f t="shared" si="14"/>
        <v>207</v>
      </c>
      <c r="AY21" s="50">
        <f>F21</f>
        <v>23</v>
      </c>
      <c r="AZ21" s="50">
        <f t="shared" si="15"/>
        <v>207</v>
      </c>
      <c r="BA21" s="50">
        <f t="shared" si="16"/>
        <v>230</v>
      </c>
      <c r="BB21">
        <f t="shared" si="17"/>
        <v>1.165</v>
      </c>
      <c r="BD21">
        <f t="shared" si="18"/>
        <v>0.95833333333333326</v>
      </c>
      <c r="BF21">
        <f>(Z21-BA21)/BA21*100</f>
        <v>4.3478260869565215</v>
      </c>
    </row>
    <row r="22" spans="1:58" x14ac:dyDescent="0.3">
      <c r="A22" s="2"/>
      <c r="B22" s="2">
        <v>23</v>
      </c>
      <c r="C22" s="2" t="s">
        <v>41</v>
      </c>
      <c r="D22" s="3">
        <f t="shared" si="48"/>
        <v>9.1424999999999992E-2</v>
      </c>
      <c r="E22" s="10">
        <f t="shared" si="40"/>
        <v>91.424999999999997</v>
      </c>
      <c r="F22" s="5">
        <v>34.5</v>
      </c>
      <c r="G22" s="3">
        <f t="shared" si="49"/>
        <v>3.4499999999999998E-5</v>
      </c>
      <c r="H22" s="2">
        <f t="shared" si="41"/>
        <v>195.5</v>
      </c>
      <c r="I22" s="6">
        <v>195.5</v>
      </c>
      <c r="J22" s="7">
        <f>F22/N22</f>
        <v>0.11896551724137931</v>
      </c>
      <c r="K22" s="7">
        <f>I22/N22</f>
        <v>0.67413793103448272</v>
      </c>
      <c r="L22" s="8">
        <f t="shared" si="42"/>
        <v>60</v>
      </c>
      <c r="M22" s="9">
        <f>L22/N22</f>
        <v>0.20689655172413793</v>
      </c>
      <c r="N22" s="2">
        <v>290</v>
      </c>
      <c r="O22" s="2" t="s">
        <v>48</v>
      </c>
      <c r="P22" s="2"/>
      <c r="Q22" s="4">
        <f>H22/E22</f>
        <v>2.1383647798742138</v>
      </c>
      <c r="R22" s="4">
        <f>S22-I22</f>
        <v>69.5</v>
      </c>
      <c r="S22" s="4">
        <v>265</v>
      </c>
      <c r="T22" s="10">
        <f>R22-F22</f>
        <v>35</v>
      </c>
      <c r="U22" s="11">
        <f>(R22-F22)/F22</f>
        <v>1.0144927536231885</v>
      </c>
      <c r="V22" s="4">
        <f t="shared" si="43"/>
        <v>0.50359712230215825</v>
      </c>
      <c r="W22" s="44">
        <v>60</v>
      </c>
      <c r="X22" s="44"/>
      <c r="Y22" s="42">
        <f>AB22/Z22</f>
        <v>7.2580645161290328E-2</v>
      </c>
      <c r="Z22" s="4">
        <v>248</v>
      </c>
      <c r="AA22" s="4">
        <f t="shared" si="44"/>
        <v>17</v>
      </c>
      <c r="AB22" s="46">
        <f t="shared" si="45"/>
        <v>18</v>
      </c>
      <c r="AC22" s="52">
        <f>AB22/Z22</f>
        <v>7.2580645161290328E-2</v>
      </c>
      <c r="AD22" s="52">
        <f>AB22/F22</f>
        <v>0.52173913043478259</v>
      </c>
      <c r="AE22" s="45">
        <f>AB22+F22</f>
        <v>52.5</v>
      </c>
      <c r="AF22" s="52">
        <f>(AB22+F22)/I22</f>
        <v>0.26854219948849106</v>
      </c>
      <c r="AG22" s="1">
        <v>50</v>
      </c>
      <c r="AH22" s="10">
        <f t="shared" si="46"/>
        <v>314.15926535897933</v>
      </c>
      <c r="AI22" s="1">
        <v>2.5000000000000001E-2</v>
      </c>
      <c r="AJ22" s="1">
        <f>0.5*AI22^2*(E22+H22)/1000</f>
        <v>8.9664062500000022E-5</v>
      </c>
      <c r="AK22" s="4">
        <f t="shared" ref="AK22:AK25" si="50">0.5*AJ22*AH22^2</f>
        <v>4.4247441293477578</v>
      </c>
      <c r="AL22" s="4"/>
      <c r="AM22" s="4">
        <f>SQRT(AK22*2/((E22+H22)/1000))</f>
        <v>5.5536036726979585</v>
      </c>
      <c r="AN22" s="1">
        <v>30</v>
      </c>
      <c r="AO22" s="2" t="s">
        <v>54</v>
      </c>
      <c r="AQ22" s="50">
        <f>E22+(Z22-AB22-F22)</f>
        <v>286.92500000000001</v>
      </c>
      <c r="AR22">
        <f>AQ22/Z22</f>
        <v>1.1569556451612903</v>
      </c>
      <c r="AS22">
        <f>I22/F22</f>
        <v>5.666666666666667</v>
      </c>
      <c r="AT22">
        <f>E22/(Z22-AB22-F22)</f>
        <v>0.46764705882352942</v>
      </c>
      <c r="AV22" s="50">
        <f t="shared" si="12"/>
        <v>286.92500000000001</v>
      </c>
      <c r="AW22">
        <f t="shared" si="13"/>
        <v>91.424999999999997</v>
      </c>
      <c r="AX22" s="50">
        <f t="shared" si="14"/>
        <v>195.5</v>
      </c>
      <c r="AY22" s="50">
        <f>F22</f>
        <v>34.5</v>
      </c>
      <c r="AZ22" s="50">
        <f t="shared" si="15"/>
        <v>195.5</v>
      </c>
      <c r="BA22" s="50">
        <f t="shared" si="16"/>
        <v>230</v>
      </c>
      <c r="BB22">
        <f t="shared" si="17"/>
        <v>1.2475000000000001</v>
      </c>
      <c r="BD22">
        <f t="shared" si="18"/>
        <v>0.92741935483870963</v>
      </c>
      <c r="BF22">
        <f>(Z22-BA22)/BA22*100</f>
        <v>7.8260869565217401</v>
      </c>
    </row>
    <row r="23" spans="1:58" x14ac:dyDescent="0.3">
      <c r="A23" s="2"/>
      <c r="B23" s="2">
        <v>24</v>
      </c>
      <c r="C23" s="2" t="s">
        <v>41</v>
      </c>
      <c r="D23" s="3">
        <f t="shared" si="48"/>
        <v>0.12189999999999999</v>
      </c>
      <c r="E23" s="10">
        <f t="shared" si="40"/>
        <v>121.89999999999999</v>
      </c>
      <c r="F23" s="5">
        <v>46</v>
      </c>
      <c r="G23" s="3">
        <f t="shared" si="49"/>
        <v>4.6E-5</v>
      </c>
      <c r="H23" s="2">
        <f t="shared" si="41"/>
        <v>184</v>
      </c>
      <c r="I23" s="6">
        <v>184</v>
      </c>
      <c r="J23" s="7">
        <f>F23/N23</f>
        <v>0.15862068965517243</v>
      </c>
      <c r="K23" s="7">
        <f>I23/N23</f>
        <v>0.6344827586206897</v>
      </c>
      <c r="L23" s="8">
        <f t="shared" si="42"/>
        <v>60</v>
      </c>
      <c r="M23" s="9">
        <f>L23/N23</f>
        <v>0.20689655172413793</v>
      </c>
      <c r="N23" s="2">
        <v>290</v>
      </c>
      <c r="O23" s="2" t="s">
        <v>49</v>
      </c>
      <c r="P23" s="2"/>
      <c r="Q23" s="4">
        <f>H23/E23</f>
        <v>1.5094339622641511</v>
      </c>
      <c r="R23" s="4">
        <f>S23-I23</f>
        <v>86</v>
      </c>
      <c r="S23" s="4">
        <v>270</v>
      </c>
      <c r="T23" s="10">
        <f>R23-F23</f>
        <v>40</v>
      </c>
      <c r="U23" s="11">
        <f>(R23-F23)/F23</f>
        <v>0.86956521739130432</v>
      </c>
      <c r="V23" s="4">
        <f t="shared" si="43"/>
        <v>0.46511627906976744</v>
      </c>
      <c r="W23" s="44">
        <v>75</v>
      </c>
      <c r="X23" s="44"/>
      <c r="Y23" s="42">
        <f>AB23/Z23</f>
        <v>0.08</v>
      </c>
      <c r="Z23" s="4">
        <v>250</v>
      </c>
      <c r="AA23" s="4">
        <f t="shared" si="44"/>
        <v>20</v>
      </c>
      <c r="AB23" s="46">
        <f t="shared" si="45"/>
        <v>20</v>
      </c>
      <c r="AC23" s="52">
        <f>AB23/Z23</f>
        <v>0.08</v>
      </c>
      <c r="AD23" s="52">
        <f>AB23/F23</f>
        <v>0.43478260869565216</v>
      </c>
      <c r="AE23" s="45">
        <f>AB23+F23</f>
        <v>66</v>
      </c>
      <c r="AF23" s="52">
        <f>(AB23+F23)/I23</f>
        <v>0.35869565217391303</v>
      </c>
      <c r="AG23" s="1">
        <v>50</v>
      </c>
      <c r="AH23" s="10">
        <f t="shared" si="46"/>
        <v>314.15926535897933</v>
      </c>
      <c r="AI23" s="1">
        <v>2.5000000000000001E-2</v>
      </c>
      <c r="AJ23" s="1">
        <f>0.5*AI23^2*(E23+H23)/1000</f>
        <v>9.5593750000000003E-5</v>
      </c>
      <c r="AK23" s="4">
        <f t="shared" si="50"/>
        <v>4.7173624785831798</v>
      </c>
      <c r="AL23" s="4"/>
      <c r="AM23" s="4">
        <f>SQRT(AK23*2/((E23+H23)/1000))</f>
        <v>5.5536036726979585</v>
      </c>
      <c r="AN23" s="1">
        <v>30</v>
      </c>
      <c r="AO23" s="2" t="s">
        <v>54</v>
      </c>
      <c r="AQ23" s="50">
        <f>E23+(Z23-AB23-F23)</f>
        <v>305.89999999999998</v>
      </c>
      <c r="AR23">
        <f>AQ23/Z23</f>
        <v>1.2235999999999998</v>
      </c>
      <c r="AS23">
        <f>I23/F23</f>
        <v>4</v>
      </c>
      <c r="AT23">
        <f>E23/(Z23-AB23-F23)</f>
        <v>0.66249999999999998</v>
      </c>
      <c r="AV23" s="50">
        <f t="shared" si="12"/>
        <v>305.89999999999998</v>
      </c>
      <c r="AW23">
        <f t="shared" si="13"/>
        <v>121.89999999999998</v>
      </c>
      <c r="AX23" s="50">
        <f t="shared" si="14"/>
        <v>184</v>
      </c>
      <c r="AY23" s="50">
        <f>F23</f>
        <v>46</v>
      </c>
      <c r="AZ23" s="50">
        <f t="shared" si="15"/>
        <v>184</v>
      </c>
      <c r="BA23" s="50">
        <f t="shared" si="16"/>
        <v>230</v>
      </c>
      <c r="BB23">
        <f t="shared" si="17"/>
        <v>1.3299999999999998</v>
      </c>
      <c r="BD23">
        <f t="shared" si="18"/>
        <v>0.91999999999999993</v>
      </c>
      <c r="BF23">
        <f>(Z23-BA23)/BA23*100</f>
        <v>8.695652173913043</v>
      </c>
    </row>
    <row r="24" spans="1:58" x14ac:dyDescent="0.3">
      <c r="A24" s="28"/>
      <c r="B24" s="28"/>
      <c r="C24" s="28"/>
      <c r="D24" s="29"/>
      <c r="E24" s="30"/>
      <c r="F24" s="31"/>
      <c r="G24" s="29"/>
      <c r="H24" s="28"/>
      <c r="I24" s="32"/>
      <c r="J24" s="33"/>
      <c r="K24" s="33"/>
      <c r="L24" s="34"/>
      <c r="M24" s="35"/>
      <c r="N24" s="28"/>
      <c r="O24" s="28"/>
      <c r="P24" s="28"/>
      <c r="Q24" s="31"/>
      <c r="R24" s="31"/>
      <c r="S24" s="31"/>
      <c r="T24" s="30"/>
      <c r="U24" s="36"/>
      <c r="V24" s="31"/>
      <c r="W24" s="31"/>
      <c r="X24" s="31"/>
      <c r="Y24" s="42"/>
      <c r="Z24" s="31"/>
      <c r="AA24" s="31"/>
      <c r="AB24" s="46"/>
      <c r="AC24" s="52"/>
      <c r="AD24" s="52"/>
      <c r="AE24" s="45"/>
      <c r="AF24" s="52"/>
      <c r="AG24" s="37"/>
      <c r="AH24" s="30"/>
      <c r="AI24" s="37"/>
      <c r="AJ24" s="37"/>
      <c r="AK24" s="31"/>
      <c r="AL24" s="31"/>
      <c r="AM24" s="31"/>
      <c r="AN24" s="37"/>
      <c r="AO24" s="28"/>
      <c r="AQ24" s="50"/>
      <c r="AV24" s="50"/>
      <c r="AX24" s="50"/>
      <c r="AY24" s="50"/>
      <c r="AZ24" s="50"/>
      <c r="BA24" s="50"/>
    </row>
    <row r="25" spans="1:58" x14ac:dyDescent="0.3">
      <c r="A25" s="2">
        <v>7</v>
      </c>
      <c r="B25" s="1">
        <v>25</v>
      </c>
      <c r="C25" s="2" t="s">
        <v>41</v>
      </c>
      <c r="D25" s="3">
        <f>2.65*(9.8*1000)*G25/9.8</f>
        <v>3.0474999999999999E-2</v>
      </c>
      <c r="E25" s="10">
        <f t="shared" ref="E25:E28" si="51">D25*1000</f>
        <v>30.474999999999998</v>
      </c>
      <c r="F25" s="5">
        <v>11.5</v>
      </c>
      <c r="G25" s="3">
        <f>F25*10^-6</f>
        <v>1.15E-5</v>
      </c>
      <c r="H25" s="2">
        <f t="shared" ref="H25:H28" si="52">I25*1</f>
        <v>218.5</v>
      </c>
      <c r="I25" s="6">
        <v>218.5</v>
      </c>
      <c r="J25" s="7">
        <f>F25/N25</f>
        <v>3.9655172413793106E-2</v>
      </c>
      <c r="K25" s="7">
        <f>I25/N25</f>
        <v>0.75344827586206897</v>
      </c>
      <c r="L25" s="8">
        <f t="shared" ref="L25:L28" si="53">N25-I25-F25</f>
        <v>60</v>
      </c>
      <c r="M25" s="9">
        <f>L25/N25</f>
        <v>0.20689655172413793</v>
      </c>
      <c r="N25" s="2">
        <v>290</v>
      </c>
      <c r="O25" s="1" t="s">
        <v>46</v>
      </c>
      <c r="P25" s="1"/>
      <c r="Q25" s="4">
        <f>H25/E25</f>
        <v>7.1698113207547172</v>
      </c>
      <c r="R25" s="4">
        <f>S25-I25</f>
        <v>31.5</v>
      </c>
      <c r="S25" s="4">
        <v>250</v>
      </c>
      <c r="T25" s="10">
        <f>R25-F25</f>
        <v>20</v>
      </c>
      <c r="U25" s="11">
        <f>(R25-F25)/F25</f>
        <v>1.7391304347826086</v>
      </c>
      <c r="V25" s="4">
        <f t="shared" ref="V25:V28" si="54">U25/(1+U25)</f>
        <v>0.634920634920635</v>
      </c>
      <c r="W25" s="44">
        <v>30</v>
      </c>
      <c r="X25" s="44"/>
      <c r="Y25" s="42">
        <f>AB25/Z25</f>
        <v>3.3613445378151259E-2</v>
      </c>
      <c r="Z25" s="4">
        <v>238</v>
      </c>
      <c r="AA25" s="4">
        <f t="shared" ref="AA25:AA28" si="55">S25-Z25</f>
        <v>12</v>
      </c>
      <c r="AB25" s="46">
        <f t="shared" si="45"/>
        <v>8</v>
      </c>
      <c r="AC25" s="52">
        <f>AB25/Z25</f>
        <v>3.3613445378151259E-2</v>
      </c>
      <c r="AD25" s="52">
        <f>AB25/F25</f>
        <v>0.69565217391304346</v>
      </c>
      <c r="AE25" s="45">
        <f>AB25+F25</f>
        <v>19.5</v>
      </c>
      <c r="AF25" s="52">
        <f>(AB25+F25)/I25</f>
        <v>8.924485125858124E-2</v>
      </c>
      <c r="AG25" s="1">
        <v>50</v>
      </c>
      <c r="AH25" s="10">
        <f t="shared" ref="AH25:AH28" si="56">2*PI()*AG25</f>
        <v>314.15926535897933</v>
      </c>
      <c r="AI25" s="1">
        <v>2.5000000000000001E-2</v>
      </c>
      <c r="AJ25" s="1">
        <f>0.5*AI25^2*(E25+H25)/1000</f>
        <v>7.7804687500000007E-5</v>
      </c>
      <c r="AK25" s="4">
        <f t="shared" si="50"/>
        <v>3.8395074308769113</v>
      </c>
      <c r="AL25" s="4"/>
      <c r="AM25" s="4">
        <f>SQRT(AK25*2/((E25+H25)/1000))</f>
        <v>5.5536036726979576</v>
      </c>
      <c r="AN25" s="1">
        <v>10</v>
      </c>
      <c r="AO25" s="2" t="s">
        <v>54</v>
      </c>
      <c r="AQ25" s="50">
        <f>E25+(Z25-AB25-F25)</f>
        <v>248.97499999999999</v>
      </c>
      <c r="AR25">
        <f>AQ25/Z25</f>
        <v>1.0461134453781513</v>
      </c>
      <c r="AS25">
        <f>I25/F25</f>
        <v>19</v>
      </c>
      <c r="AT25">
        <f>E25/(Z25-AB25-F25)</f>
        <v>0.13947368421052631</v>
      </c>
      <c r="AV25" s="50">
        <f t="shared" si="12"/>
        <v>248.97499999999999</v>
      </c>
      <c r="AW25">
        <f t="shared" si="13"/>
        <v>30.474999999999994</v>
      </c>
      <c r="AX25" s="50">
        <f t="shared" si="14"/>
        <v>218.5</v>
      </c>
      <c r="AY25" s="50">
        <f>F25</f>
        <v>11.5</v>
      </c>
      <c r="AZ25" s="50">
        <f t="shared" si="15"/>
        <v>218.5</v>
      </c>
      <c r="BA25" s="50">
        <f t="shared" si="16"/>
        <v>230</v>
      </c>
      <c r="BB25">
        <f t="shared" si="17"/>
        <v>1.0825</v>
      </c>
      <c r="BD25">
        <f t="shared" si="18"/>
        <v>0.96638655462184875</v>
      </c>
      <c r="BF25">
        <f>(Z25-BA25)/BA25*100</f>
        <v>3.4782608695652173</v>
      </c>
    </row>
    <row r="26" spans="1:58" x14ac:dyDescent="0.3">
      <c r="A26" s="2"/>
      <c r="B26" s="2">
        <v>26</v>
      </c>
      <c r="C26" s="2" t="s">
        <v>41</v>
      </c>
      <c r="D26" s="3">
        <f t="shared" ref="D26:D28" si="57">2.65*(9.8*1000)*G26/9.8</f>
        <v>6.0949999999999997E-2</v>
      </c>
      <c r="E26" s="10">
        <f t="shared" si="51"/>
        <v>60.949999999999996</v>
      </c>
      <c r="F26" s="5">
        <v>23</v>
      </c>
      <c r="G26" s="3">
        <f t="shared" ref="G26:G28" si="58">F26*10^-6</f>
        <v>2.3E-5</v>
      </c>
      <c r="H26" s="2">
        <f t="shared" si="52"/>
        <v>207</v>
      </c>
      <c r="I26" s="6">
        <v>207</v>
      </c>
      <c r="J26" s="7">
        <f>F26/N26</f>
        <v>7.9310344827586213E-2</v>
      </c>
      <c r="K26" s="7">
        <f>I26/N26</f>
        <v>0.71379310344827585</v>
      </c>
      <c r="L26" s="8">
        <f t="shared" si="53"/>
        <v>60</v>
      </c>
      <c r="M26" s="9">
        <f>L26/N26</f>
        <v>0.20689655172413793</v>
      </c>
      <c r="N26" s="2">
        <v>290</v>
      </c>
      <c r="O26" s="2" t="s">
        <v>47</v>
      </c>
      <c r="P26" s="2"/>
      <c r="Q26" s="4">
        <f>H26/E26</f>
        <v>3.3962264150943398</v>
      </c>
      <c r="R26" s="4">
        <f>S26-I26</f>
        <v>51</v>
      </c>
      <c r="S26" s="4">
        <v>258</v>
      </c>
      <c r="T26" s="10">
        <f>R26-F26</f>
        <v>28</v>
      </c>
      <c r="U26" s="11">
        <f>(R26-F26)/F26</f>
        <v>1.2173913043478262</v>
      </c>
      <c r="V26" s="4">
        <f t="shared" si="54"/>
        <v>0.5490196078431373</v>
      </c>
      <c r="W26" s="44">
        <v>45</v>
      </c>
      <c r="X26" s="44"/>
      <c r="Y26" s="42">
        <f>AB26/Z26</f>
        <v>6.1224489795918366E-2</v>
      </c>
      <c r="Z26" s="4">
        <v>245</v>
      </c>
      <c r="AA26" s="4">
        <f t="shared" si="55"/>
        <v>13</v>
      </c>
      <c r="AB26" s="46">
        <f t="shared" si="45"/>
        <v>15</v>
      </c>
      <c r="AC26" s="52">
        <f>AB26/Z26</f>
        <v>6.1224489795918366E-2</v>
      </c>
      <c r="AD26" s="52">
        <f>AB26/F26</f>
        <v>0.65217391304347827</v>
      </c>
      <c r="AE26" s="45">
        <f>AB26+F26</f>
        <v>38</v>
      </c>
      <c r="AF26" s="52">
        <f>(AB26+F26)/I26</f>
        <v>0.18357487922705315</v>
      </c>
      <c r="AG26" s="1">
        <v>50</v>
      </c>
      <c r="AH26" s="10">
        <f t="shared" si="56"/>
        <v>314.15926535897933</v>
      </c>
      <c r="AI26" s="1">
        <v>2.5000000000000001E-2</v>
      </c>
      <c r="AJ26" s="1">
        <f>0.5*AI26^2*(E26+H26)/1000</f>
        <v>8.3734375000000014E-5</v>
      </c>
      <c r="AK26" s="4">
        <f>0.5*AJ26*AH26^2</f>
        <v>4.132125780112335</v>
      </c>
      <c r="AL26" s="4"/>
      <c r="AM26" s="4">
        <f>SQRT(AK26*2/((E26+H26)/1000))</f>
        <v>5.5536036726979585</v>
      </c>
      <c r="AN26" s="1">
        <v>10</v>
      </c>
      <c r="AO26" s="2" t="s">
        <v>54</v>
      </c>
      <c r="AQ26" s="50">
        <f>E26+(Z26-AB26-F26)</f>
        <v>267.95</v>
      </c>
      <c r="AR26">
        <f>AQ26/Z26</f>
        <v>1.093673469387755</v>
      </c>
      <c r="AS26">
        <f>I26/F26</f>
        <v>9</v>
      </c>
      <c r="AT26">
        <f>E26/(Z26-AB26-F26)</f>
        <v>0.2944444444444444</v>
      </c>
      <c r="AV26" s="50">
        <f t="shared" si="12"/>
        <v>267.95</v>
      </c>
      <c r="AW26">
        <f t="shared" si="13"/>
        <v>60.949999999999996</v>
      </c>
      <c r="AX26" s="50">
        <f t="shared" si="14"/>
        <v>207</v>
      </c>
      <c r="AY26" s="50">
        <f>F26</f>
        <v>23</v>
      </c>
      <c r="AZ26" s="50">
        <f t="shared" si="15"/>
        <v>207</v>
      </c>
      <c r="BA26" s="50">
        <f t="shared" si="16"/>
        <v>230</v>
      </c>
      <c r="BB26">
        <f t="shared" si="17"/>
        <v>1.165</v>
      </c>
      <c r="BD26">
        <f t="shared" si="18"/>
        <v>0.93877551020408156</v>
      </c>
      <c r="BF26">
        <f>(Z26-BA26)/BA26*100</f>
        <v>6.5217391304347823</v>
      </c>
    </row>
    <row r="27" spans="1:58" x14ac:dyDescent="0.3">
      <c r="A27" s="2"/>
      <c r="B27" s="2">
        <v>27</v>
      </c>
      <c r="C27" s="2" t="s">
        <v>41</v>
      </c>
      <c r="D27" s="3">
        <f t="shared" si="57"/>
        <v>9.1424999999999992E-2</v>
      </c>
      <c r="E27" s="10">
        <f t="shared" si="51"/>
        <v>91.424999999999997</v>
      </c>
      <c r="F27" s="5">
        <v>34.5</v>
      </c>
      <c r="G27" s="3">
        <f t="shared" si="58"/>
        <v>3.4499999999999998E-5</v>
      </c>
      <c r="H27" s="2">
        <f t="shared" si="52"/>
        <v>195.5</v>
      </c>
      <c r="I27" s="6">
        <v>195.5</v>
      </c>
      <c r="J27" s="7">
        <f>F27/N27</f>
        <v>0.11896551724137931</v>
      </c>
      <c r="K27" s="7">
        <f>I27/N27</f>
        <v>0.67413793103448272</v>
      </c>
      <c r="L27" s="8">
        <f t="shared" si="53"/>
        <v>60</v>
      </c>
      <c r="M27" s="9">
        <f>L27/N27</f>
        <v>0.20689655172413793</v>
      </c>
      <c r="N27" s="2">
        <v>290</v>
      </c>
      <c r="O27" s="2" t="s">
        <v>48</v>
      </c>
      <c r="P27" s="2"/>
      <c r="Q27" s="4">
        <f>H27/E27</f>
        <v>2.1383647798742138</v>
      </c>
      <c r="R27" s="4">
        <f>S27-I27</f>
        <v>69.5</v>
      </c>
      <c r="S27" s="4">
        <v>265</v>
      </c>
      <c r="T27" s="10">
        <f>R27-F27</f>
        <v>35</v>
      </c>
      <c r="U27" s="11">
        <f>(R27-F27)/F27</f>
        <v>1.0144927536231885</v>
      </c>
      <c r="V27" s="4">
        <f t="shared" si="54"/>
        <v>0.50359712230215825</v>
      </c>
      <c r="W27" s="44">
        <v>60</v>
      </c>
      <c r="X27" s="44"/>
      <c r="Y27" s="42">
        <f>AB27/Z27</f>
        <v>0.08</v>
      </c>
      <c r="Z27" s="4">
        <v>250</v>
      </c>
      <c r="AA27" s="4">
        <f t="shared" si="55"/>
        <v>15</v>
      </c>
      <c r="AB27" s="46">
        <f t="shared" si="45"/>
        <v>20</v>
      </c>
      <c r="AC27" s="52">
        <f>AB27/Z27</f>
        <v>0.08</v>
      </c>
      <c r="AD27" s="52">
        <f>AB27/F27</f>
        <v>0.57971014492753625</v>
      </c>
      <c r="AE27" s="45">
        <f>AB27+F27</f>
        <v>54.5</v>
      </c>
      <c r="AF27" s="52">
        <f>(AB27+F27)/I27</f>
        <v>0.27877237851662406</v>
      </c>
      <c r="AG27" s="1">
        <v>50</v>
      </c>
      <c r="AH27" s="10">
        <f t="shared" si="56"/>
        <v>314.15926535897933</v>
      </c>
      <c r="AI27" s="1">
        <v>2.5000000000000001E-2</v>
      </c>
      <c r="AJ27" s="1">
        <f>0.5*AI27^2*(E27+H27)/1000</f>
        <v>8.9664062500000022E-5</v>
      </c>
      <c r="AK27" s="4">
        <f>0.5*AJ27*AH27^2</f>
        <v>4.4247441293477578</v>
      </c>
      <c r="AL27" s="4"/>
      <c r="AM27" s="4">
        <f>SQRT(AK27*2/((E27+H27)/1000))</f>
        <v>5.5536036726979585</v>
      </c>
      <c r="AN27" s="1">
        <v>10</v>
      </c>
      <c r="AO27" s="2" t="s">
        <v>54</v>
      </c>
      <c r="AQ27" s="50">
        <f>E27+(Z27-AB27-F27)</f>
        <v>286.92500000000001</v>
      </c>
      <c r="AR27">
        <f>AQ27/Z27</f>
        <v>1.1476999999999999</v>
      </c>
      <c r="AS27">
        <f>I27/F27</f>
        <v>5.666666666666667</v>
      </c>
      <c r="AT27">
        <f>E27/(Z27-AB27-F27)</f>
        <v>0.46764705882352942</v>
      </c>
      <c r="AV27" s="50">
        <f t="shared" si="12"/>
        <v>286.92500000000001</v>
      </c>
      <c r="AW27">
        <f t="shared" si="13"/>
        <v>91.424999999999997</v>
      </c>
      <c r="AX27" s="50">
        <f t="shared" si="14"/>
        <v>195.5</v>
      </c>
      <c r="AY27" s="50">
        <f>F27</f>
        <v>34.5</v>
      </c>
      <c r="AZ27" s="50">
        <f t="shared" si="15"/>
        <v>195.5</v>
      </c>
      <c r="BA27" s="50">
        <f t="shared" si="16"/>
        <v>230</v>
      </c>
      <c r="BB27">
        <f t="shared" si="17"/>
        <v>1.2475000000000001</v>
      </c>
      <c r="BD27">
        <f t="shared" si="18"/>
        <v>0.91999999999999993</v>
      </c>
      <c r="BF27">
        <f>(Z27-BA27)/BA27*100</f>
        <v>8.695652173913043</v>
      </c>
    </row>
    <row r="28" spans="1:58" x14ac:dyDescent="0.3">
      <c r="A28" s="2"/>
      <c r="B28" s="2">
        <v>28</v>
      </c>
      <c r="C28" s="2" t="s">
        <v>41</v>
      </c>
      <c r="D28" s="3">
        <f t="shared" si="57"/>
        <v>0.12189999999999999</v>
      </c>
      <c r="E28" s="10">
        <f t="shared" si="51"/>
        <v>121.89999999999999</v>
      </c>
      <c r="F28" s="5">
        <v>46</v>
      </c>
      <c r="G28" s="3">
        <f t="shared" si="58"/>
        <v>4.6E-5</v>
      </c>
      <c r="H28" s="2">
        <f t="shared" si="52"/>
        <v>184</v>
      </c>
      <c r="I28" s="6">
        <v>184</v>
      </c>
      <c r="J28" s="7">
        <f>F28/N28</f>
        <v>0.15862068965517243</v>
      </c>
      <c r="K28" s="7">
        <f>I28/N28</f>
        <v>0.6344827586206897</v>
      </c>
      <c r="L28" s="8">
        <f t="shared" si="53"/>
        <v>60</v>
      </c>
      <c r="M28" s="9">
        <f>L28/N28</f>
        <v>0.20689655172413793</v>
      </c>
      <c r="N28" s="2">
        <v>290</v>
      </c>
      <c r="O28" s="2" t="s">
        <v>49</v>
      </c>
      <c r="P28" s="2"/>
      <c r="Q28" s="4">
        <f>H28/E28</f>
        <v>1.5094339622641511</v>
      </c>
      <c r="R28" s="4">
        <f>S28-I28</f>
        <v>86</v>
      </c>
      <c r="S28" s="4">
        <v>270</v>
      </c>
      <c r="T28" s="10">
        <f>R28-F28</f>
        <v>40</v>
      </c>
      <c r="U28" s="11">
        <f>(R28-F28)/F28</f>
        <v>0.86956521739130432</v>
      </c>
      <c r="V28" s="4">
        <f t="shared" si="54"/>
        <v>0.46511627906976744</v>
      </c>
      <c r="W28" s="44">
        <v>75</v>
      </c>
      <c r="X28" s="44"/>
      <c r="Y28" s="42">
        <f>AB28/Z28</f>
        <v>8.7301587301587297E-2</v>
      </c>
      <c r="Z28" s="4">
        <v>252</v>
      </c>
      <c r="AA28" s="4">
        <f t="shared" si="55"/>
        <v>18</v>
      </c>
      <c r="AB28" s="46">
        <f t="shared" si="45"/>
        <v>22</v>
      </c>
      <c r="AC28" s="52">
        <f>AB28/Z28</f>
        <v>8.7301587301587297E-2</v>
      </c>
      <c r="AD28" s="52">
        <f>AB28/F28</f>
        <v>0.47826086956521741</v>
      </c>
      <c r="AE28" s="45">
        <f>AB28+F28</f>
        <v>68</v>
      </c>
      <c r="AF28" s="52">
        <f>(AB28+F28)/I28</f>
        <v>0.36956521739130432</v>
      </c>
      <c r="AG28" s="1">
        <v>50</v>
      </c>
      <c r="AH28" s="10">
        <f t="shared" si="56"/>
        <v>314.15926535897933</v>
      </c>
      <c r="AI28" s="1">
        <v>2.5000000000000001E-2</v>
      </c>
      <c r="AJ28" s="1">
        <f>0.5*AI28^2*(E28+H28)/1000</f>
        <v>9.5593750000000003E-5</v>
      </c>
      <c r="AK28" s="4">
        <f t="shared" ref="AK28" si="59">0.5*AJ28*AH28^2</f>
        <v>4.7173624785831798</v>
      </c>
      <c r="AL28" s="4"/>
      <c r="AM28" s="4">
        <f>SQRT(AK28*2/((E28+H28)/1000))</f>
        <v>5.5536036726979585</v>
      </c>
      <c r="AN28" s="1">
        <v>10</v>
      </c>
      <c r="AO28" s="2" t="s">
        <v>54</v>
      </c>
      <c r="AQ28" s="50">
        <f>E28+(Z28-AB28-F28)</f>
        <v>305.89999999999998</v>
      </c>
      <c r="AR28">
        <f>AQ28/Z28</f>
        <v>1.2138888888888888</v>
      </c>
      <c r="AS28">
        <f>I28/F28</f>
        <v>4</v>
      </c>
      <c r="AT28">
        <f>E28/(Z28-AB28-F28)</f>
        <v>0.66249999999999998</v>
      </c>
      <c r="AV28" s="50">
        <f t="shared" si="12"/>
        <v>305.89999999999998</v>
      </c>
      <c r="AW28">
        <f t="shared" si="13"/>
        <v>121.89999999999998</v>
      </c>
      <c r="AX28" s="50">
        <f t="shared" si="14"/>
        <v>184</v>
      </c>
      <c r="AY28" s="50">
        <f>F28</f>
        <v>46</v>
      </c>
      <c r="AZ28" s="50">
        <f t="shared" si="15"/>
        <v>184</v>
      </c>
      <c r="BA28" s="50">
        <f t="shared" si="16"/>
        <v>230</v>
      </c>
      <c r="BB28">
        <f t="shared" si="17"/>
        <v>1.3299999999999998</v>
      </c>
      <c r="BD28">
        <f t="shared" si="18"/>
        <v>0.91269841269841279</v>
      </c>
      <c r="BF28">
        <f>(Z28-BA28)/BA28*100</f>
        <v>9.5652173913043477</v>
      </c>
    </row>
    <row r="29" spans="1:58" x14ac:dyDescent="0.3">
      <c r="A29" s="28"/>
      <c r="B29" s="28"/>
      <c r="C29" s="28"/>
      <c r="D29" s="28"/>
      <c r="E29" s="28"/>
      <c r="F29" s="28"/>
      <c r="G29" s="28"/>
      <c r="H29" s="28"/>
      <c r="I29" s="28"/>
      <c r="J29" s="33"/>
      <c r="K29" s="33"/>
      <c r="L29" s="28"/>
      <c r="M29" s="35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42"/>
      <c r="Z29" s="28"/>
      <c r="AA29" s="28"/>
      <c r="AB29" s="46"/>
      <c r="AC29" s="52"/>
      <c r="AD29" s="52"/>
      <c r="AE29" s="45"/>
      <c r="AF29" s="52"/>
      <c r="AG29" s="28"/>
      <c r="AH29" s="28"/>
      <c r="AI29" s="28"/>
      <c r="AJ29" s="28"/>
      <c r="AK29" s="28"/>
      <c r="AL29" s="28"/>
      <c r="AM29" s="28"/>
      <c r="AN29" s="28"/>
      <c r="AO29" s="28"/>
      <c r="AQ29" s="50"/>
      <c r="AV29" s="50"/>
      <c r="AX29" s="50"/>
      <c r="AY29" s="50"/>
      <c r="AZ29" s="50"/>
      <c r="BA29" s="50"/>
    </row>
    <row r="30" spans="1:58" x14ac:dyDescent="0.3">
      <c r="A30" s="2">
        <v>8</v>
      </c>
      <c r="B30" s="2">
        <v>29</v>
      </c>
      <c r="C30" s="2" t="s">
        <v>41</v>
      </c>
      <c r="D30" s="3">
        <f>2.65*(9.8*1000)*G30/9.8</f>
        <v>3.0474999999999999E-2</v>
      </c>
      <c r="E30" s="10">
        <f t="shared" ref="E30:E33" si="60">D30*1000</f>
        <v>30.474999999999998</v>
      </c>
      <c r="F30" s="5">
        <v>11.5</v>
      </c>
      <c r="G30" s="3">
        <f>F30*10^-6</f>
        <v>1.15E-5</v>
      </c>
      <c r="H30" s="2">
        <f t="shared" ref="H30:H33" si="61">I30*1</f>
        <v>218.5</v>
      </c>
      <c r="I30" s="6">
        <v>218.5</v>
      </c>
      <c r="J30" s="7">
        <f>F30/N30</f>
        <v>3.9655172413793106E-2</v>
      </c>
      <c r="K30" s="7">
        <f>I30/N30</f>
        <v>0.75344827586206897</v>
      </c>
      <c r="L30" s="8">
        <f t="shared" ref="L30:L33" si="62">N30-I30-F30</f>
        <v>60</v>
      </c>
      <c r="M30" s="9">
        <f>L30/N30</f>
        <v>0.20689655172413793</v>
      </c>
      <c r="N30" s="2">
        <v>290</v>
      </c>
      <c r="O30" s="1" t="s">
        <v>46</v>
      </c>
      <c r="P30" s="1"/>
      <c r="Q30" s="4">
        <f>H30/E30</f>
        <v>7.1698113207547172</v>
      </c>
      <c r="R30" s="4">
        <f>S30-I30</f>
        <v>21.5</v>
      </c>
      <c r="S30" s="4">
        <v>240</v>
      </c>
      <c r="T30" s="10">
        <f>R30-F30</f>
        <v>10</v>
      </c>
      <c r="U30" s="11">
        <f>(R30-F30)/F30</f>
        <v>0.86956521739130432</v>
      </c>
      <c r="V30" s="4">
        <f>U30/(1+U30)</f>
        <v>0.46511627906976744</v>
      </c>
      <c r="W30" s="44">
        <v>30</v>
      </c>
      <c r="X30" s="44"/>
      <c r="Y30" s="42">
        <f>AB30/Z30</f>
        <v>8.6206896551724137E-3</v>
      </c>
      <c r="Z30" s="4">
        <v>232</v>
      </c>
      <c r="AA30" s="4">
        <f t="shared" ref="AA30:AA33" si="63">S30-Z30</f>
        <v>8</v>
      </c>
      <c r="AB30" s="46">
        <f t="shared" si="45"/>
        <v>2</v>
      </c>
      <c r="AC30" s="52">
        <f>AB30/Z30</f>
        <v>8.6206896551724137E-3</v>
      </c>
      <c r="AD30" s="52">
        <f>AB30/F30</f>
        <v>0.17391304347826086</v>
      </c>
      <c r="AE30" s="45">
        <f>AB30+F30</f>
        <v>13.5</v>
      </c>
      <c r="AF30" s="52">
        <f>(AB30+F30)/I30</f>
        <v>6.1784897025171627E-2</v>
      </c>
      <c r="AG30" s="1">
        <v>50</v>
      </c>
      <c r="AH30" s="10">
        <f t="shared" ref="AH30:AH33" si="64">2*PI()*AG30</f>
        <v>314.15926535897933</v>
      </c>
      <c r="AI30" s="1">
        <v>2.5000000000000001E-2</v>
      </c>
      <c r="AJ30" s="1">
        <f>0.5*AI30^2*(E30+H30)/1000</f>
        <v>7.7804687500000007E-5</v>
      </c>
      <c r="AK30" s="4">
        <f t="shared" ref="AK30" si="65">0.5*AJ30*AH30^2</f>
        <v>3.8395074308769113</v>
      </c>
      <c r="AL30" s="4"/>
      <c r="AM30" s="4">
        <f>SQRT(AK30*2/((E30+H30)/1000))</f>
        <v>5.5536036726979576</v>
      </c>
      <c r="AN30" s="1">
        <v>90</v>
      </c>
      <c r="AO30" s="2" t="s">
        <v>54</v>
      </c>
      <c r="AQ30" s="50">
        <f>E30+(Z30-AB30-F30)</f>
        <v>248.97499999999999</v>
      </c>
      <c r="AR30">
        <f>AQ30/Z30</f>
        <v>1.0731681034482758</v>
      </c>
      <c r="AS30">
        <f>I30/F30</f>
        <v>19</v>
      </c>
      <c r="AT30">
        <f>E30/(Z30-AB30-F30)</f>
        <v>0.13947368421052631</v>
      </c>
      <c r="AV30" s="50">
        <f t="shared" si="12"/>
        <v>248.97499999999999</v>
      </c>
      <c r="AW30">
        <f t="shared" si="13"/>
        <v>30.474999999999994</v>
      </c>
      <c r="AX30" s="50">
        <f t="shared" si="14"/>
        <v>218.5</v>
      </c>
      <c r="AY30" s="50">
        <f>F30</f>
        <v>11.5</v>
      </c>
      <c r="AZ30" s="50">
        <f t="shared" si="15"/>
        <v>218.5</v>
      </c>
      <c r="BA30" s="50">
        <f t="shared" si="16"/>
        <v>230</v>
      </c>
      <c r="BB30">
        <f t="shared" si="17"/>
        <v>1.0825</v>
      </c>
      <c r="BD30">
        <f t="shared" si="18"/>
        <v>0.99137931034482751</v>
      </c>
      <c r="BF30">
        <f>(Z30-BA30)/BA30*100</f>
        <v>0.86956521739130432</v>
      </c>
    </row>
    <row r="31" spans="1:58" x14ac:dyDescent="0.3">
      <c r="A31" s="2"/>
      <c r="B31" s="2">
        <v>30</v>
      </c>
      <c r="C31" s="2" t="s">
        <v>52</v>
      </c>
      <c r="D31" s="3">
        <f t="shared" ref="D31:D33" si="66">2.65*(9.8*1000)*G31/9.8</f>
        <v>6.0949999999999997E-2</v>
      </c>
      <c r="E31" s="10">
        <f t="shared" si="60"/>
        <v>60.949999999999996</v>
      </c>
      <c r="F31" s="5">
        <v>23</v>
      </c>
      <c r="G31" s="3">
        <f t="shared" ref="G31:G33" si="67">F31*10^-6</f>
        <v>2.3E-5</v>
      </c>
      <c r="H31" s="2">
        <f t="shared" si="61"/>
        <v>207</v>
      </c>
      <c r="I31" s="6">
        <v>207</v>
      </c>
      <c r="J31" s="7">
        <f>F31/N31</f>
        <v>7.9310344827586213E-2</v>
      </c>
      <c r="K31" s="7">
        <f>I31/N31</f>
        <v>0.71379310344827585</v>
      </c>
      <c r="L31" s="8">
        <f t="shared" si="62"/>
        <v>60</v>
      </c>
      <c r="M31" s="9">
        <f>L31/N31</f>
        <v>0.20689655172413793</v>
      </c>
      <c r="N31" s="2">
        <v>290</v>
      </c>
      <c r="O31" s="2" t="s">
        <v>47</v>
      </c>
      <c r="P31" s="2"/>
      <c r="Q31" s="4">
        <f>H31/E31</f>
        <v>3.3962264150943398</v>
      </c>
      <c r="R31" s="4">
        <f>S31-I31</f>
        <v>43</v>
      </c>
      <c r="S31" s="4">
        <v>250</v>
      </c>
      <c r="T31" s="10">
        <f>R31-F31</f>
        <v>20</v>
      </c>
      <c r="U31" s="11">
        <f>(R31-F31)/F31</f>
        <v>0.86956521739130432</v>
      </c>
      <c r="V31" s="4">
        <f t="shared" ref="V31:V33" si="68">U31/(1+U31)</f>
        <v>0.46511627906976744</v>
      </c>
      <c r="W31" s="44">
        <v>45</v>
      </c>
      <c r="X31" s="44"/>
      <c r="Y31" s="42">
        <f>AB31/Z31</f>
        <v>2.1276595744680851E-2</v>
      </c>
      <c r="Z31" s="4">
        <v>235</v>
      </c>
      <c r="AA31" s="4">
        <f t="shared" si="63"/>
        <v>15</v>
      </c>
      <c r="AB31" s="46">
        <f t="shared" si="45"/>
        <v>5</v>
      </c>
      <c r="AC31" s="52">
        <f>AB31/Z31</f>
        <v>2.1276595744680851E-2</v>
      </c>
      <c r="AD31" s="52">
        <f>AB31/F31</f>
        <v>0.21739130434782608</v>
      </c>
      <c r="AE31" s="45">
        <f>AB31+F31</f>
        <v>28</v>
      </c>
      <c r="AF31" s="52">
        <f>(AB31+F31)/I31</f>
        <v>0.13526570048309178</v>
      </c>
      <c r="AG31" s="1">
        <v>50</v>
      </c>
      <c r="AH31" s="10">
        <f t="shared" si="64"/>
        <v>314.15926535897933</v>
      </c>
      <c r="AI31" s="1">
        <v>2.5000000000000001E-2</v>
      </c>
      <c r="AJ31" s="1">
        <f>0.5*AI31^2*(E31+H31)/1000</f>
        <v>8.3734375000000014E-5</v>
      </c>
      <c r="AK31" s="4">
        <f>0.5*AJ31*AH31^2</f>
        <v>4.132125780112335</v>
      </c>
      <c r="AL31" s="4"/>
      <c r="AM31" s="4">
        <f>SQRT(AK31*2/((E31+H31)/1000))</f>
        <v>5.5536036726979585</v>
      </c>
      <c r="AN31" s="1">
        <v>90</v>
      </c>
      <c r="AO31" s="2" t="s">
        <v>54</v>
      </c>
      <c r="AQ31" s="50">
        <f>E31+(Z31-AB31-F31)</f>
        <v>267.95</v>
      </c>
      <c r="AR31">
        <f>AQ31/Z31</f>
        <v>1.1402127659574468</v>
      </c>
      <c r="AS31">
        <f>I31/F31</f>
        <v>9</v>
      </c>
      <c r="AT31">
        <f>E31/(Z31-AB31-F31)</f>
        <v>0.2944444444444444</v>
      </c>
      <c r="AV31" s="50">
        <f t="shared" si="12"/>
        <v>267.95</v>
      </c>
      <c r="AW31">
        <f t="shared" si="13"/>
        <v>60.949999999999996</v>
      </c>
      <c r="AX31" s="50">
        <f t="shared" si="14"/>
        <v>207</v>
      </c>
      <c r="AY31" s="50">
        <f>F31</f>
        <v>23</v>
      </c>
      <c r="AZ31" s="50">
        <f t="shared" si="15"/>
        <v>207</v>
      </c>
      <c r="BA31" s="50">
        <f t="shared" si="16"/>
        <v>230</v>
      </c>
      <c r="BB31">
        <f t="shared" si="17"/>
        <v>1.165</v>
      </c>
      <c r="BD31">
        <f t="shared" si="18"/>
        <v>0.97872340425531912</v>
      </c>
      <c r="BF31">
        <f>(Z31-BA31)/BA31*100</f>
        <v>2.1739130434782608</v>
      </c>
    </row>
    <row r="32" spans="1:58" x14ac:dyDescent="0.3">
      <c r="A32" s="2"/>
      <c r="B32" s="2">
        <v>31</v>
      </c>
      <c r="C32" s="2" t="s">
        <v>41</v>
      </c>
      <c r="D32" s="3">
        <f t="shared" si="66"/>
        <v>9.1424999999999992E-2</v>
      </c>
      <c r="E32" s="10">
        <f t="shared" si="60"/>
        <v>91.424999999999997</v>
      </c>
      <c r="F32" s="5">
        <v>34.5</v>
      </c>
      <c r="G32" s="3">
        <f t="shared" si="67"/>
        <v>3.4499999999999998E-5</v>
      </c>
      <c r="H32" s="2">
        <f t="shared" si="61"/>
        <v>195.5</v>
      </c>
      <c r="I32" s="6">
        <v>195.5</v>
      </c>
      <c r="J32" s="7">
        <f>F32/N32</f>
        <v>0.11896551724137931</v>
      </c>
      <c r="K32" s="7">
        <f>I32/N32</f>
        <v>0.67413793103448272</v>
      </c>
      <c r="L32" s="8">
        <f t="shared" si="62"/>
        <v>60</v>
      </c>
      <c r="M32" s="9">
        <f>L32/N32</f>
        <v>0.20689655172413793</v>
      </c>
      <c r="N32" s="2">
        <v>290</v>
      </c>
      <c r="O32" s="2" t="s">
        <v>48</v>
      </c>
      <c r="P32" s="2"/>
      <c r="Q32" s="4">
        <f>H32/E32</f>
        <v>2.1383647798742138</v>
      </c>
      <c r="R32" s="4">
        <f>S32-I32</f>
        <v>62.5</v>
      </c>
      <c r="S32" s="4">
        <v>258</v>
      </c>
      <c r="T32" s="10">
        <f>R32-F32</f>
        <v>28</v>
      </c>
      <c r="U32" s="11">
        <f>(R32-F32)/F32</f>
        <v>0.81159420289855078</v>
      </c>
      <c r="V32" s="4">
        <f t="shared" si="68"/>
        <v>0.44800000000000001</v>
      </c>
      <c r="W32" s="44">
        <v>60</v>
      </c>
      <c r="X32" s="44"/>
      <c r="Y32" s="42">
        <f>AB32/Z32</f>
        <v>3.3613445378151259E-2</v>
      </c>
      <c r="Z32" s="4">
        <v>238</v>
      </c>
      <c r="AA32" s="4">
        <f t="shared" si="63"/>
        <v>20</v>
      </c>
      <c r="AB32" s="46">
        <f t="shared" si="45"/>
        <v>8</v>
      </c>
      <c r="AC32" s="52">
        <f>AB32/Z32</f>
        <v>3.3613445378151259E-2</v>
      </c>
      <c r="AD32" s="52">
        <f>AB32/F32</f>
        <v>0.2318840579710145</v>
      </c>
      <c r="AE32" s="45">
        <f>AB32+F32</f>
        <v>42.5</v>
      </c>
      <c r="AF32" s="52">
        <f>(AB32+F32)/I32</f>
        <v>0.21739130434782608</v>
      </c>
      <c r="AG32" s="1">
        <v>50</v>
      </c>
      <c r="AH32" s="10">
        <f t="shared" si="64"/>
        <v>314.15926535897933</v>
      </c>
      <c r="AI32" s="1">
        <v>2.5000000000000001E-2</v>
      </c>
      <c r="AJ32" s="1">
        <f>0.5*AI32^2*(E32+H32)/1000</f>
        <v>8.9664062500000022E-5</v>
      </c>
      <c r="AK32" s="4">
        <f t="shared" ref="AK32:AK33" si="69">0.5*AJ32*AH32^2</f>
        <v>4.4247441293477578</v>
      </c>
      <c r="AL32" s="4"/>
      <c r="AM32" s="4">
        <f>SQRT(AK32*2/((E32+H32)/1000))</f>
        <v>5.5536036726979585</v>
      </c>
      <c r="AN32" s="1">
        <v>90</v>
      </c>
      <c r="AO32" s="2" t="s">
        <v>54</v>
      </c>
      <c r="AQ32" s="50">
        <f>E32+(Z32-AB32-F32)</f>
        <v>286.92500000000001</v>
      </c>
      <c r="AR32">
        <f>AQ32/Z32</f>
        <v>1.2055672268907565</v>
      </c>
      <c r="AS32">
        <f>I32/F32</f>
        <v>5.666666666666667</v>
      </c>
      <c r="AT32">
        <f>E32/(Z32-AB32-F32)</f>
        <v>0.46764705882352942</v>
      </c>
      <c r="AV32" s="50">
        <f t="shared" si="12"/>
        <v>286.92500000000001</v>
      </c>
      <c r="AW32">
        <f t="shared" si="13"/>
        <v>91.424999999999997</v>
      </c>
      <c r="AX32" s="50">
        <f t="shared" si="14"/>
        <v>195.5</v>
      </c>
      <c r="AY32" s="50">
        <f>F32</f>
        <v>34.5</v>
      </c>
      <c r="AZ32" s="50">
        <f t="shared" si="15"/>
        <v>195.5</v>
      </c>
      <c r="BA32" s="50">
        <f t="shared" si="16"/>
        <v>230</v>
      </c>
      <c r="BB32">
        <f t="shared" si="17"/>
        <v>1.2475000000000001</v>
      </c>
      <c r="BD32">
        <f t="shared" si="18"/>
        <v>0.96638655462184886</v>
      </c>
      <c r="BF32">
        <f>(Z32-BA32)/BA32*100</f>
        <v>3.4782608695652173</v>
      </c>
    </row>
    <row r="33" spans="1:58" x14ac:dyDescent="0.3">
      <c r="A33" s="2"/>
      <c r="B33" s="2">
        <v>32</v>
      </c>
      <c r="C33" s="2" t="s">
        <v>52</v>
      </c>
      <c r="D33" s="3">
        <f t="shared" si="66"/>
        <v>0.12189999999999999</v>
      </c>
      <c r="E33" s="10">
        <f t="shared" si="60"/>
        <v>121.89999999999999</v>
      </c>
      <c r="F33" s="5">
        <v>46</v>
      </c>
      <c r="G33" s="3">
        <f t="shared" si="67"/>
        <v>4.6E-5</v>
      </c>
      <c r="H33" s="2">
        <f t="shared" si="61"/>
        <v>184</v>
      </c>
      <c r="I33" s="6">
        <v>184</v>
      </c>
      <c r="J33" s="7">
        <f>F33/N33</f>
        <v>0.15862068965517243</v>
      </c>
      <c r="K33" s="7">
        <f>I33/N33</f>
        <v>0.6344827586206897</v>
      </c>
      <c r="L33" s="8">
        <f t="shared" si="62"/>
        <v>60</v>
      </c>
      <c r="M33" s="9">
        <f>L33/N33</f>
        <v>0.20689655172413793</v>
      </c>
      <c r="N33" s="2">
        <v>290</v>
      </c>
      <c r="O33" s="2" t="s">
        <v>49</v>
      </c>
      <c r="P33" s="2"/>
      <c r="Q33" s="4">
        <f>H33/E33</f>
        <v>1.5094339622641511</v>
      </c>
      <c r="R33" s="4">
        <f>S33-I33</f>
        <v>86</v>
      </c>
      <c r="S33" s="4">
        <v>270</v>
      </c>
      <c r="T33" s="10">
        <f>R33-F33</f>
        <v>40</v>
      </c>
      <c r="U33" s="11">
        <f>(R33-F33)/F33</f>
        <v>0.86956521739130432</v>
      </c>
      <c r="V33" s="4">
        <f t="shared" si="68"/>
        <v>0.46511627906976744</v>
      </c>
      <c r="W33" s="44">
        <v>75</v>
      </c>
      <c r="X33" s="44"/>
      <c r="Y33" s="42">
        <f>AB33/Z33</f>
        <v>4.1666666666666664E-2</v>
      </c>
      <c r="Z33" s="4">
        <v>240</v>
      </c>
      <c r="AA33" s="4">
        <f t="shared" si="63"/>
        <v>30</v>
      </c>
      <c r="AB33" s="46">
        <f t="shared" si="45"/>
        <v>10</v>
      </c>
      <c r="AC33" s="52">
        <f>AB33/Z33</f>
        <v>4.1666666666666664E-2</v>
      </c>
      <c r="AD33" s="52">
        <f>AB33/F33</f>
        <v>0.21739130434782608</v>
      </c>
      <c r="AE33" s="45">
        <f>AB33+F33</f>
        <v>56</v>
      </c>
      <c r="AF33" s="52">
        <f>(AB33+F33)/I33</f>
        <v>0.30434782608695654</v>
      </c>
      <c r="AG33" s="1">
        <v>50</v>
      </c>
      <c r="AH33" s="10">
        <f t="shared" si="64"/>
        <v>314.15926535897933</v>
      </c>
      <c r="AI33" s="1">
        <v>2.5000000000000001E-2</v>
      </c>
      <c r="AJ33" s="1">
        <f>0.5*AI33^2*(E33+H33)/1000</f>
        <v>9.5593750000000003E-5</v>
      </c>
      <c r="AK33" s="4">
        <f t="shared" si="69"/>
        <v>4.7173624785831798</v>
      </c>
      <c r="AL33" s="4"/>
      <c r="AM33" s="4">
        <f>SQRT(AK33*2/((E33+H33)/1000))</f>
        <v>5.5536036726979585</v>
      </c>
      <c r="AN33" s="1">
        <v>90</v>
      </c>
      <c r="AO33" s="2" t="s">
        <v>54</v>
      </c>
      <c r="AQ33" s="50">
        <f>E33+(Z33-AB33-F33)</f>
        <v>305.89999999999998</v>
      </c>
      <c r="AR33">
        <f>AQ33/Z33</f>
        <v>1.2745833333333332</v>
      </c>
      <c r="AS33">
        <f>I33/F33</f>
        <v>4</v>
      </c>
      <c r="AT33">
        <f>E33/(Z33-AB33-F33)</f>
        <v>0.66249999999999998</v>
      </c>
      <c r="AV33" s="50">
        <f t="shared" si="12"/>
        <v>305.89999999999998</v>
      </c>
      <c r="AW33">
        <f t="shared" si="13"/>
        <v>121.89999999999998</v>
      </c>
      <c r="AX33" s="50">
        <f t="shared" si="14"/>
        <v>184</v>
      </c>
      <c r="AY33" s="50">
        <f>F33</f>
        <v>46</v>
      </c>
      <c r="AZ33" s="50">
        <f t="shared" si="15"/>
        <v>184</v>
      </c>
      <c r="BA33" s="50">
        <f t="shared" si="16"/>
        <v>230</v>
      </c>
      <c r="BB33">
        <f t="shared" si="17"/>
        <v>1.3299999999999998</v>
      </c>
      <c r="BD33">
        <f t="shared" si="18"/>
        <v>0.95833333333333337</v>
      </c>
      <c r="BF33">
        <f>(Z33-BA33)/BA33*100</f>
        <v>4.3478260869565215</v>
      </c>
    </row>
    <row r="34" spans="1:58" x14ac:dyDescent="0.3">
      <c r="A34" s="28"/>
      <c r="B34" s="28"/>
      <c r="C34" s="28"/>
      <c r="D34" s="28"/>
      <c r="E34" s="28"/>
      <c r="F34" s="28"/>
      <c r="G34" s="28"/>
      <c r="H34" s="28"/>
      <c r="I34" s="28"/>
      <c r="J34" s="33"/>
      <c r="K34" s="33"/>
      <c r="L34" s="28"/>
      <c r="M34" s="35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42"/>
      <c r="Z34" s="28"/>
      <c r="AA34" s="28"/>
      <c r="AB34" s="46"/>
      <c r="AC34" s="52"/>
      <c r="AD34" s="52"/>
      <c r="AE34" s="45"/>
      <c r="AF34" s="52"/>
      <c r="AG34" s="28"/>
      <c r="AH34" s="28"/>
      <c r="AI34" s="28"/>
      <c r="AJ34" s="28"/>
      <c r="AK34" s="28"/>
      <c r="AL34" s="28"/>
      <c r="AM34" s="28"/>
      <c r="AN34" s="28"/>
      <c r="AO34" s="28"/>
      <c r="AQ34" s="50"/>
      <c r="AV34" s="50"/>
      <c r="AX34" s="50"/>
      <c r="AY34" s="50"/>
      <c r="AZ34" s="50"/>
      <c r="BA34" s="50"/>
    </row>
    <row r="35" spans="1:58" x14ac:dyDescent="0.3">
      <c r="A35" s="2">
        <v>9</v>
      </c>
      <c r="B35" s="2">
        <v>33</v>
      </c>
      <c r="C35" s="2" t="s">
        <v>41</v>
      </c>
      <c r="D35" s="3">
        <f>2.65*(9.8*1000)*G35/9.8</f>
        <v>3.0474999999999999E-2</v>
      </c>
      <c r="E35" s="10">
        <f t="shared" ref="E35:E38" si="70">D35*1000</f>
        <v>30.474999999999998</v>
      </c>
      <c r="F35" s="5">
        <v>11.5</v>
      </c>
      <c r="G35" s="3">
        <f>F35*10^-6</f>
        <v>1.15E-5</v>
      </c>
      <c r="H35" s="2">
        <f t="shared" ref="H35:H38" si="71">I35*1</f>
        <v>218.5</v>
      </c>
      <c r="I35" s="6">
        <v>218.5</v>
      </c>
      <c r="J35" s="7">
        <f>F35/N35</f>
        <v>3.9655172413793106E-2</v>
      </c>
      <c r="K35" s="7">
        <f>I35/N35</f>
        <v>0.75344827586206897</v>
      </c>
      <c r="L35" s="8">
        <f t="shared" ref="L35:L38" si="72">N35-I35-F35</f>
        <v>60</v>
      </c>
      <c r="M35" s="9">
        <f>L35/N35</f>
        <v>0.20689655172413793</v>
      </c>
      <c r="N35" s="2">
        <v>290</v>
      </c>
      <c r="O35" s="1" t="s">
        <v>46</v>
      </c>
      <c r="P35" s="1"/>
      <c r="Q35" s="4">
        <f>H35/E35</f>
        <v>7.1698113207547172</v>
      </c>
      <c r="R35" s="4">
        <f>S35-I35</f>
        <v>23.5</v>
      </c>
      <c r="S35" s="4">
        <v>242</v>
      </c>
      <c r="T35" s="10">
        <f>R35-F35</f>
        <v>12</v>
      </c>
      <c r="U35" s="11">
        <f>(R35-F35)/F35</f>
        <v>1.0434782608695652</v>
      </c>
      <c r="V35" s="4">
        <f>U35/(1+U35)</f>
        <v>0.51063829787234039</v>
      </c>
      <c r="W35" s="44">
        <v>30</v>
      </c>
      <c r="X35" s="44"/>
      <c r="Y35" s="42">
        <f>AB35/Z35</f>
        <v>8.6206896551724137E-3</v>
      </c>
      <c r="Z35" s="4">
        <v>232</v>
      </c>
      <c r="AA35" s="4">
        <f t="shared" ref="AA35:AA38" si="73">S35-Z35</f>
        <v>10</v>
      </c>
      <c r="AB35" s="46">
        <f t="shared" si="45"/>
        <v>2</v>
      </c>
      <c r="AC35" s="52">
        <f>AB35/Z35</f>
        <v>8.6206896551724137E-3</v>
      </c>
      <c r="AD35" s="52">
        <f>AB35/F35</f>
        <v>0.17391304347826086</v>
      </c>
      <c r="AE35" s="45">
        <f>AB35+F35</f>
        <v>13.5</v>
      </c>
      <c r="AF35" s="52">
        <f>(AB35+F35)/I35</f>
        <v>6.1784897025171627E-2</v>
      </c>
      <c r="AG35" s="1">
        <v>50</v>
      </c>
      <c r="AH35" s="10">
        <f t="shared" ref="AH35:AH38" si="74">2*PI()*AG35</f>
        <v>314.15926535897933</v>
      </c>
      <c r="AI35" s="1">
        <v>2.5000000000000001E-2</v>
      </c>
      <c r="AJ35" s="1">
        <f>0.5*AI35^2*(E35+H35)/1000</f>
        <v>7.7804687500000007E-5</v>
      </c>
      <c r="AK35" s="4">
        <f t="shared" ref="AK35" si="75">0.5*AJ35*AH35^2</f>
        <v>3.8395074308769113</v>
      </c>
      <c r="AL35" s="4"/>
      <c r="AM35" s="4">
        <f>SQRT(AK35*2/((E35+H35)/1000))</f>
        <v>5.5536036726979576</v>
      </c>
      <c r="AN35" s="1">
        <v>120</v>
      </c>
      <c r="AO35" s="2" t="s">
        <v>54</v>
      </c>
      <c r="AQ35" s="50">
        <f>E35+(Z35-AB35-F35)</f>
        <v>248.97499999999999</v>
      </c>
      <c r="AR35">
        <f>AQ35/Z35</f>
        <v>1.0731681034482758</v>
      </c>
      <c r="AS35">
        <f>I35/F35</f>
        <v>19</v>
      </c>
      <c r="AT35">
        <f>E35/(Z35-AB35-F35)</f>
        <v>0.13947368421052631</v>
      </c>
      <c r="AV35" s="50">
        <f t="shared" si="12"/>
        <v>248.97499999999999</v>
      </c>
      <c r="AW35">
        <f t="shared" si="13"/>
        <v>30.474999999999994</v>
      </c>
      <c r="AX35" s="50">
        <f t="shared" si="14"/>
        <v>218.5</v>
      </c>
      <c r="AY35" s="50">
        <f>F35</f>
        <v>11.5</v>
      </c>
      <c r="AZ35" s="50">
        <f t="shared" si="15"/>
        <v>218.5</v>
      </c>
      <c r="BA35" s="50">
        <f t="shared" si="16"/>
        <v>230</v>
      </c>
      <c r="BB35">
        <f t="shared" si="17"/>
        <v>1.0825</v>
      </c>
      <c r="BD35">
        <f t="shared" si="18"/>
        <v>0.99137931034482751</v>
      </c>
      <c r="BF35">
        <f>(Z35-BA35)/BA35*100</f>
        <v>0.86956521739130432</v>
      </c>
    </row>
    <row r="36" spans="1:58" x14ac:dyDescent="0.3">
      <c r="A36" s="2"/>
      <c r="B36" s="2">
        <v>34</v>
      </c>
      <c r="C36" s="2" t="s">
        <v>52</v>
      </c>
      <c r="D36" s="3">
        <f t="shared" ref="D36:D38" si="76">2.65*(9.8*1000)*G36/9.8</f>
        <v>6.0949999999999997E-2</v>
      </c>
      <c r="E36" s="10">
        <f t="shared" si="70"/>
        <v>60.949999999999996</v>
      </c>
      <c r="F36" s="5">
        <v>23</v>
      </c>
      <c r="G36" s="3">
        <f t="shared" ref="G36:G38" si="77">F36*10^-6</f>
        <v>2.3E-5</v>
      </c>
      <c r="H36" s="2">
        <f t="shared" si="71"/>
        <v>207</v>
      </c>
      <c r="I36" s="6">
        <v>207</v>
      </c>
      <c r="J36" s="7">
        <f>F36/N36</f>
        <v>7.9310344827586213E-2</v>
      </c>
      <c r="K36" s="7">
        <f>I36/N36</f>
        <v>0.71379310344827585</v>
      </c>
      <c r="L36" s="8">
        <f t="shared" si="72"/>
        <v>60</v>
      </c>
      <c r="M36" s="9">
        <f>L36/N36</f>
        <v>0.20689655172413793</v>
      </c>
      <c r="N36" s="2">
        <v>290</v>
      </c>
      <c r="O36" s="2" t="s">
        <v>47</v>
      </c>
      <c r="P36" s="2"/>
      <c r="Q36" s="4">
        <f>H36/E36</f>
        <v>3.3962264150943398</v>
      </c>
      <c r="R36" s="4">
        <f>S36-I36</f>
        <v>41</v>
      </c>
      <c r="S36" s="4">
        <v>248</v>
      </c>
      <c r="T36" s="10">
        <f>R36-F36</f>
        <v>18</v>
      </c>
      <c r="U36" s="11">
        <f>(R36-F36)/F36</f>
        <v>0.78260869565217395</v>
      </c>
      <c r="V36" s="4">
        <f t="shared" ref="V36:V38" si="78">U36/(1+U36)</f>
        <v>0.4390243902439025</v>
      </c>
      <c r="W36" s="44">
        <v>45</v>
      </c>
      <c r="X36" s="44"/>
      <c r="Y36" s="42">
        <f>AB36/Z36</f>
        <v>1.7094017094017096E-2</v>
      </c>
      <c r="Z36" s="4">
        <v>234</v>
      </c>
      <c r="AA36" s="4">
        <f t="shared" si="73"/>
        <v>14</v>
      </c>
      <c r="AB36" s="46">
        <f t="shared" si="45"/>
        <v>4</v>
      </c>
      <c r="AC36" s="52">
        <f>AB36/Z36</f>
        <v>1.7094017094017096E-2</v>
      </c>
      <c r="AD36" s="52">
        <f>AB36/F36</f>
        <v>0.17391304347826086</v>
      </c>
      <c r="AE36" s="45">
        <f>AB36+F36</f>
        <v>27</v>
      </c>
      <c r="AF36" s="52">
        <f>(AB36+F36)/I36</f>
        <v>0.13043478260869565</v>
      </c>
      <c r="AG36" s="1">
        <v>50</v>
      </c>
      <c r="AH36" s="10">
        <f t="shared" si="74"/>
        <v>314.15926535897933</v>
      </c>
      <c r="AI36" s="1">
        <v>2.5000000000000001E-2</v>
      </c>
      <c r="AJ36" s="1">
        <f>0.5*AI36^2*(E36+H36)/1000</f>
        <v>8.3734375000000014E-5</v>
      </c>
      <c r="AK36" s="4">
        <f>0.5*AJ36*AH36^2</f>
        <v>4.132125780112335</v>
      </c>
      <c r="AL36" s="4"/>
      <c r="AM36" s="4">
        <f>SQRT(AK36*2/((E36+H36)/1000))</f>
        <v>5.5536036726979585</v>
      </c>
      <c r="AN36" s="1">
        <v>120</v>
      </c>
      <c r="AO36" s="2" t="s">
        <v>54</v>
      </c>
      <c r="AQ36" s="50">
        <f>E36+(Z36-AB36-F36)</f>
        <v>267.95</v>
      </c>
      <c r="AR36">
        <f>AQ36/Z36</f>
        <v>1.14508547008547</v>
      </c>
      <c r="AS36">
        <f>I36/F36</f>
        <v>9</v>
      </c>
      <c r="AT36">
        <f>E36/(Z36-AB36-F36)</f>
        <v>0.2944444444444444</v>
      </c>
      <c r="AV36" s="50">
        <f t="shared" si="12"/>
        <v>267.95</v>
      </c>
      <c r="AW36">
        <f t="shared" si="13"/>
        <v>60.949999999999996</v>
      </c>
      <c r="AX36" s="50">
        <f t="shared" si="14"/>
        <v>207</v>
      </c>
      <c r="AY36" s="50">
        <f>F36</f>
        <v>23</v>
      </c>
      <c r="AZ36" s="50">
        <f t="shared" si="15"/>
        <v>207</v>
      </c>
      <c r="BA36" s="50">
        <f t="shared" si="16"/>
        <v>230</v>
      </c>
      <c r="BB36">
        <f t="shared" si="17"/>
        <v>1.165</v>
      </c>
      <c r="BD36">
        <f t="shared" si="18"/>
        <v>0.98290598290598286</v>
      </c>
      <c r="BF36">
        <f>(Z36-BA36)/BA36*100</f>
        <v>1.7391304347826086</v>
      </c>
    </row>
    <row r="37" spans="1:58" x14ac:dyDescent="0.3">
      <c r="A37" s="2"/>
      <c r="B37" s="2">
        <v>35</v>
      </c>
      <c r="C37" s="2" t="s">
        <v>41</v>
      </c>
      <c r="D37" s="3">
        <f t="shared" si="76"/>
        <v>9.1424999999999992E-2</v>
      </c>
      <c r="E37" s="10">
        <f t="shared" si="70"/>
        <v>91.424999999999997</v>
      </c>
      <c r="F37" s="5">
        <v>34.5</v>
      </c>
      <c r="G37" s="3">
        <f t="shared" si="77"/>
        <v>3.4499999999999998E-5</v>
      </c>
      <c r="H37" s="2">
        <f t="shared" si="71"/>
        <v>195.5</v>
      </c>
      <c r="I37" s="6">
        <v>195.5</v>
      </c>
      <c r="J37" s="7">
        <f>F37/N37</f>
        <v>0.11896551724137931</v>
      </c>
      <c r="K37" s="7">
        <f>I37/N37</f>
        <v>0.67413793103448272</v>
      </c>
      <c r="L37" s="8">
        <f t="shared" si="72"/>
        <v>60</v>
      </c>
      <c r="M37" s="9">
        <f>L37/N37</f>
        <v>0.20689655172413793</v>
      </c>
      <c r="N37" s="2">
        <v>290</v>
      </c>
      <c r="O37" s="2" t="s">
        <v>48</v>
      </c>
      <c r="P37" s="2"/>
      <c r="Q37" s="4">
        <f>H37/E37</f>
        <v>2.1383647798742138</v>
      </c>
      <c r="R37" s="4">
        <f>S37-I37</f>
        <v>62.5</v>
      </c>
      <c r="S37" s="4">
        <v>258</v>
      </c>
      <c r="T37" s="10">
        <f>R37-F37</f>
        <v>28</v>
      </c>
      <c r="U37" s="11">
        <f>(R37-F37)/F37</f>
        <v>0.81159420289855078</v>
      </c>
      <c r="V37" s="4">
        <f t="shared" si="78"/>
        <v>0.44800000000000001</v>
      </c>
      <c r="W37" s="44">
        <v>60</v>
      </c>
      <c r="X37" s="44"/>
      <c r="Y37" s="42">
        <f>AB37/Z37</f>
        <v>2.5423728813559324E-2</v>
      </c>
      <c r="Z37" s="4">
        <v>236</v>
      </c>
      <c r="AA37" s="4">
        <f t="shared" si="73"/>
        <v>22</v>
      </c>
      <c r="AB37" s="46">
        <f t="shared" si="45"/>
        <v>6</v>
      </c>
      <c r="AC37" s="52">
        <f>AB37/Z37</f>
        <v>2.5423728813559324E-2</v>
      </c>
      <c r="AD37" s="52">
        <f>AB37/F37</f>
        <v>0.17391304347826086</v>
      </c>
      <c r="AE37" s="45">
        <f>AB37+F37</f>
        <v>40.5</v>
      </c>
      <c r="AF37" s="52">
        <f>(AB37+F37)/I37</f>
        <v>0.20716112531969311</v>
      </c>
      <c r="AG37" s="1">
        <v>50</v>
      </c>
      <c r="AH37" s="10">
        <f t="shared" si="74"/>
        <v>314.15926535897933</v>
      </c>
      <c r="AI37" s="1">
        <v>2.5000000000000001E-2</v>
      </c>
      <c r="AJ37" s="1">
        <f>0.5*AI37^2*(E37+H37)/1000</f>
        <v>8.9664062500000022E-5</v>
      </c>
      <c r="AK37" s="4">
        <f t="shared" ref="AK37:AK38" si="79">0.5*AJ37*AH37^2</f>
        <v>4.4247441293477578</v>
      </c>
      <c r="AL37" s="4"/>
      <c r="AM37" s="4">
        <f>SQRT(AK37*2/((E37+H37)/1000))</f>
        <v>5.5536036726979585</v>
      </c>
      <c r="AN37" s="1">
        <v>120</v>
      </c>
      <c r="AO37" s="2" t="s">
        <v>54</v>
      </c>
      <c r="AQ37" s="50">
        <f>E37+(Z37-AB37-F37)</f>
        <v>286.92500000000001</v>
      </c>
      <c r="AR37">
        <f>AQ37/Z37</f>
        <v>1.2157838983050848</v>
      </c>
      <c r="AS37">
        <f>I37/F37</f>
        <v>5.666666666666667</v>
      </c>
      <c r="AT37">
        <f>E37/(Z37-AB37-F37)</f>
        <v>0.46764705882352942</v>
      </c>
      <c r="AV37" s="50">
        <f t="shared" si="12"/>
        <v>286.92500000000001</v>
      </c>
      <c r="AW37">
        <f t="shared" si="13"/>
        <v>91.424999999999997</v>
      </c>
      <c r="AX37" s="50">
        <f t="shared" si="14"/>
        <v>195.5</v>
      </c>
      <c r="AY37" s="50">
        <f>F37</f>
        <v>34.5</v>
      </c>
      <c r="AZ37" s="50">
        <f t="shared" si="15"/>
        <v>195.5</v>
      </c>
      <c r="BA37" s="50">
        <f t="shared" si="16"/>
        <v>230</v>
      </c>
      <c r="BB37">
        <f t="shared" si="17"/>
        <v>1.2475000000000001</v>
      </c>
      <c r="BD37">
        <f t="shared" si="18"/>
        <v>0.97457627118644075</v>
      </c>
      <c r="BF37">
        <f>(Z37-BA37)/BA37*100</f>
        <v>2.6086956521739131</v>
      </c>
    </row>
    <row r="38" spans="1:58" x14ac:dyDescent="0.3">
      <c r="A38" s="2"/>
      <c r="B38" s="2">
        <v>36</v>
      </c>
      <c r="C38" s="2" t="s">
        <v>52</v>
      </c>
      <c r="D38" s="3">
        <f t="shared" si="76"/>
        <v>0.12189999999999999</v>
      </c>
      <c r="E38" s="10">
        <f t="shared" si="70"/>
        <v>121.89999999999999</v>
      </c>
      <c r="F38" s="5">
        <v>46</v>
      </c>
      <c r="G38" s="3">
        <f t="shared" si="77"/>
        <v>4.6E-5</v>
      </c>
      <c r="H38" s="2">
        <f t="shared" si="71"/>
        <v>184</v>
      </c>
      <c r="I38" s="6">
        <v>184</v>
      </c>
      <c r="J38" s="7">
        <f>F38/N38</f>
        <v>0.15862068965517243</v>
      </c>
      <c r="K38" s="7">
        <f>I38/N38</f>
        <v>0.6344827586206897</v>
      </c>
      <c r="L38" s="8">
        <f t="shared" si="72"/>
        <v>60</v>
      </c>
      <c r="M38" s="9">
        <f>L38/N38</f>
        <v>0.20689655172413793</v>
      </c>
      <c r="N38" s="2">
        <v>290</v>
      </c>
      <c r="O38" s="2" t="s">
        <v>49</v>
      </c>
      <c r="P38" s="2"/>
      <c r="Q38" s="4">
        <f>H38/E38</f>
        <v>1.5094339622641511</v>
      </c>
      <c r="R38" s="4">
        <f>S38-I38</f>
        <v>81</v>
      </c>
      <c r="S38" s="4">
        <v>265</v>
      </c>
      <c r="T38" s="10">
        <f>R38-F38</f>
        <v>35</v>
      </c>
      <c r="U38" s="11">
        <f>(R38-F38)/F38</f>
        <v>0.76086956521739135</v>
      </c>
      <c r="V38" s="4">
        <f t="shared" si="78"/>
        <v>0.4320987654320988</v>
      </c>
      <c r="W38" s="44">
        <v>75</v>
      </c>
      <c r="X38" s="44"/>
      <c r="Y38" s="42">
        <f>AB38/Z38</f>
        <v>3.7656903765690378E-2</v>
      </c>
      <c r="Z38" s="4">
        <v>239</v>
      </c>
      <c r="AA38" s="4">
        <f t="shared" si="73"/>
        <v>26</v>
      </c>
      <c r="AB38" s="46">
        <f t="shared" si="45"/>
        <v>9</v>
      </c>
      <c r="AC38" s="52">
        <f>AB38/Z38</f>
        <v>3.7656903765690378E-2</v>
      </c>
      <c r="AD38" s="52">
        <f>AB38/F38</f>
        <v>0.19565217391304349</v>
      </c>
      <c r="AE38" s="45">
        <f>AB38+F38</f>
        <v>55</v>
      </c>
      <c r="AF38" s="52">
        <f>(AB38+F38)/I38</f>
        <v>0.29891304347826086</v>
      </c>
      <c r="AG38" s="1">
        <v>50</v>
      </c>
      <c r="AH38" s="10">
        <f t="shared" si="74"/>
        <v>314.15926535897933</v>
      </c>
      <c r="AI38" s="1">
        <v>2.5000000000000001E-2</v>
      </c>
      <c r="AJ38" s="1">
        <f>0.5*AI38^2*(E38+H38)/1000</f>
        <v>9.5593750000000003E-5</v>
      </c>
      <c r="AK38" s="4">
        <f t="shared" si="79"/>
        <v>4.7173624785831798</v>
      </c>
      <c r="AL38" s="4"/>
      <c r="AM38" s="4">
        <f>SQRT(AK38*2/((E38+H38)/1000))</f>
        <v>5.5536036726979585</v>
      </c>
      <c r="AN38" s="1">
        <v>120</v>
      </c>
      <c r="AO38" s="2" t="s">
        <v>54</v>
      </c>
      <c r="AQ38" s="50">
        <f>E38+(Z38-AB38-F38)</f>
        <v>305.89999999999998</v>
      </c>
      <c r="AR38">
        <f>AQ38/Z38</f>
        <v>1.2799163179916317</v>
      </c>
      <c r="AS38">
        <f>I38/F38</f>
        <v>4</v>
      </c>
      <c r="AT38">
        <f>E38/(Z38-AB38-F38)</f>
        <v>0.66249999999999998</v>
      </c>
      <c r="AV38" s="50">
        <f t="shared" si="12"/>
        <v>305.89999999999998</v>
      </c>
      <c r="AW38">
        <f t="shared" si="13"/>
        <v>121.89999999999998</v>
      </c>
      <c r="AX38" s="50">
        <f t="shared" si="14"/>
        <v>184</v>
      </c>
      <c r="AY38" s="50">
        <f>F38</f>
        <v>46</v>
      </c>
      <c r="AZ38" s="50">
        <f t="shared" si="15"/>
        <v>184</v>
      </c>
      <c r="BA38" s="50">
        <f t="shared" si="16"/>
        <v>230</v>
      </c>
      <c r="BB38">
        <f t="shared" si="17"/>
        <v>1.3299999999999998</v>
      </c>
      <c r="BD38">
        <f t="shared" si="18"/>
        <v>0.96234309623430969</v>
      </c>
      <c r="BF38">
        <f>(Z38-BA38)/BA38*100</f>
        <v>3.9130434782608701</v>
      </c>
    </row>
    <row r="39" spans="1:58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9"/>
      <c r="K39" s="39"/>
      <c r="L39" s="38"/>
      <c r="M39" s="40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42"/>
      <c r="Z39" s="38"/>
      <c r="AA39" s="38"/>
      <c r="AB39" s="46"/>
      <c r="AC39" s="52"/>
      <c r="AD39" s="52"/>
      <c r="AE39" s="45"/>
      <c r="AF39" s="52"/>
      <c r="AG39" s="38"/>
      <c r="AH39" s="38"/>
      <c r="AI39" s="38"/>
      <c r="AJ39" s="38"/>
      <c r="AK39" s="38"/>
      <c r="AL39" s="38"/>
      <c r="AM39" s="38"/>
      <c r="AN39" s="38"/>
      <c r="AO39" s="38"/>
      <c r="AQ39" s="50"/>
      <c r="AV39" s="50"/>
      <c r="AX39" s="50"/>
      <c r="AY39" s="50"/>
      <c r="AZ39" s="50"/>
      <c r="BA39" s="50"/>
    </row>
    <row r="40" spans="1:58" x14ac:dyDescent="0.3">
      <c r="A40" s="2">
        <v>10</v>
      </c>
      <c r="B40" s="1">
        <v>37</v>
      </c>
      <c r="C40" s="2" t="s">
        <v>41</v>
      </c>
      <c r="D40" s="3">
        <f>2.65*(9.8*1000)*G40/9.8</f>
        <v>3.0474999999999999E-2</v>
      </c>
      <c r="E40" s="10">
        <f t="shared" ref="E40:E43" si="80">D40*1000</f>
        <v>30.474999999999998</v>
      </c>
      <c r="F40" s="5">
        <v>11.5</v>
      </c>
      <c r="G40" s="3">
        <f>F40*10^-6</f>
        <v>1.15E-5</v>
      </c>
      <c r="H40" s="2">
        <f t="shared" ref="H40:H43" si="81">I40*1</f>
        <v>218.5</v>
      </c>
      <c r="I40" s="6">
        <v>218.5</v>
      </c>
      <c r="J40" s="7">
        <f>F40/N40</f>
        <v>3.9655172413793106E-2</v>
      </c>
      <c r="K40" s="7">
        <f>I40/N40</f>
        <v>0.75344827586206897</v>
      </c>
      <c r="L40" s="8">
        <f t="shared" ref="L40:L43" si="82">N40-I40-F40</f>
        <v>60</v>
      </c>
      <c r="M40" s="9">
        <f>L40/N40</f>
        <v>0.20689655172413793</v>
      </c>
      <c r="N40" s="2">
        <v>290</v>
      </c>
      <c r="O40" s="1" t="s">
        <v>46</v>
      </c>
      <c r="P40" s="1"/>
      <c r="Q40" s="4">
        <f>H40/E40</f>
        <v>7.1698113207547172</v>
      </c>
      <c r="R40" s="4">
        <f>S40-I40</f>
        <v>26.5</v>
      </c>
      <c r="S40" s="4">
        <v>245</v>
      </c>
      <c r="T40" s="10">
        <f>R40-F40</f>
        <v>15</v>
      </c>
      <c r="U40" s="11">
        <f>(R40-F40)/F40</f>
        <v>1.3043478260869565</v>
      </c>
      <c r="V40" s="4">
        <f t="shared" ref="V40:V43" si="83">U40/(1+U40)</f>
        <v>0.56603773584905659</v>
      </c>
      <c r="W40" s="44">
        <v>30</v>
      </c>
      <c r="X40" s="44"/>
      <c r="Y40" s="42">
        <f>AB40/Z40</f>
        <v>8.6206896551724137E-3</v>
      </c>
      <c r="Z40" s="4">
        <v>232</v>
      </c>
      <c r="AA40" s="4">
        <f t="shared" ref="AA40:AA43" si="84">S40-Z40</f>
        <v>13</v>
      </c>
      <c r="AB40" s="46">
        <f t="shared" si="45"/>
        <v>2</v>
      </c>
      <c r="AC40" s="52">
        <f>AB40/Z40</f>
        <v>8.6206896551724137E-3</v>
      </c>
      <c r="AD40" s="52">
        <f>AB40/F40</f>
        <v>0.17391304347826086</v>
      </c>
      <c r="AE40" s="45">
        <f>AB40+F40</f>
        <v>13.5</v>
      </c>
      <c r="AF40" s="52">
        <f>(AB40+F40)/I40</f>
        <v>6.1784897025171627E-2</v>
      </c>
      <c r="AG40" s="1">
        <v>50</v>
      </c>
      <c r="AH40" s="10">
        <f t="shared" ref="AH40:AH43" si="85">2*PI()*AG40</f>
        <v>314.15926535897933</v>
      </c>
      <c r="AI40" s="1">
        <v>2.5000000000000001E-2</v>
      </c>
      <c r="AJ40" s="1">
        <f>0.5*AI40^2*(E40+H40)/1000</f>
        <v>7.7804687500000007E-5</v>
      </c>
      <c r="AK40" s="4">
        <f t="shared" ref="AK40" si="86">0.5*AJ40*AH40^2</f>
        <v>3.8395074308769113</v>
      </c>
      <c r="AL40" s="4"/>
      <c r="AM40" s="4">
        <f>SQRT(AK40*2/((E40+H40)/1000))</f>
        <v>5.5536036726979576</v>
      </c>
      <c r="AN40" s="1">
        <v>60</v>
      </c>
      <c r="AO40" s="2" t="s">
        <v>56</v>
      </c>
      <c r="AQ40" s="50">
        <f>E40+(Z40-AB40-F40)</f>
        <v>248.97499999999999</v>
      </c>
      <c r="AR40">
        <f>AQ40/Z40</f>
        <v>1.0731681034482758</v>
      </c>
      <c r="AS40">
        <f>I40/F40</f>
        <v>19</v>
      </c>
      <c r="AT40">
        <f>E40/(Z40-AB40-F40)</f>
        <v>0.13947368421052631</v>
      </c>
      <c r="AV40" s="50">
        <f t="shared" si="12"/>
        <v>248.97499999999999</v>
      </c>
      <c r="AW40">
        <f t="shared" si="13"/>
        <v>30.474999999999994</v>
      </c>
      <c r="AX40" s="50">
        <f t="shared" si="14"/>
        <v>218.5</v>
      </c>
      <c r="AY40" s="50">
        <f>F40</f>
        <v>11.5</v>
      </c>
      <c r="AZ40" s="50">
        <f t="shared" si="15"/>
        <v>218.5</v>
      </c>
      <c r="BA40" s="50">
        <f t="shared" si="16"/>
        <v>230</v>
      </c>
      <c r="BB40">
        <f t="shared" si="17"/>
        <v>1.0825</v>
      </c>
      <c r="BD40">
        <f t="shared" si="18"/>
        <v>0.99137931034482751</v>
      </c>
      <c r="BF40">
        <f>(Z40-BA40)/BA40*100</f>
        <v>0.86956521739130432</v>
      </c>
    </row>
    <row r="41" spans="1:58" x14ac:dyDescent="0.3">
      <c r="A41" s="2"/>
      <c r="B41" s="2">
        <v>38</v>
      </c>
      <c r="C41" s="2" t="s">
        <v>41</v>
      </c>
      <c r="D41" s="3">
        <f t="shared" ref="D41:D43" si="87">2.65*(9.8*1000)*G41/9.8</f>
        <v>6.0949999999999997E-2</v>
      </c>
      <c r="E41" s="10">
        <f t="shared" si="80"/>
        <v>60.949999999999996</v>
      </c>
      <c r="F41" s="5">
        <v>23</v>
      </c>
      <c r="G41" s="3">
        <f t="shared" ref="G41:G43" si="88">F41*10^-6</f>
        <v>2.3E-5</v>
      </c>
      <c r="H41" s="2">
        <f t="shared" si="81"/>
        <v>207</v>
      </c>
      <c r="I41" s="6">
        <v>207</v>
      </c>
      <c r="J41" s="7">
        <f>F41/N41</f>
        <v>7.9310344827586213E-2</v>
      </c>
      <c r="K41" s="7">
        <f>I41/N41</f>
        <v>0.71379310344827585</v>
      </c>
      <c r="L41" s="8">
        <f t="shared" si="82"/>
        <v>60</v>
      </c>
      <c r="M41" s="9">
        <f>L41/N41</f>
        <v>0.20689655172413793</v>
      </c>
      <c r="N41" s="2">
        <v>290</v>
      </c>
      <c r="O41" s="2" t="s">
        <v>47</v>
      </c>
      <c r="P41" s="2"/>
      <c r="Q41" s="4">
        <f>H41/E41</f>
        <v>3.3962264150943398</v>
      </c>
      <c r="R41" s="4">
        <f>S41-I41</f>
        <v>45</v>
      </c>
      <c r="S41" s="4">
        <v>252</v>
      </c>
      <c r="T41" s="10">
        <f>R41-F41</f>
        <v>22</v>
      </c>
      <c r="U41" s="11">
        <f>(R41-F41)/F41</f>
        <v>0.95652173913043481</v>
      </c>
      <c r="V41" s="4">
        <f t="shared" si="83"/>
        <v>0.48888888888888887</v>
      </c>
      <c r="W41" s="44">
        <v>45</v>
      </c>
      <c r="X41" s="44"/>
      <c r="Y41" s="42">
        <f>AB41/Z41</f>
        <v>2.5423728813559324E-2</v>
      </c>
      <c r="Z41" s="4">
        <v>236</v>
      </c>
      <c r="AA41" s="4">
        <f t="shared" si="84"/>
        <v>16</v>
      </c>
      <c r="AB41" s="46">
        <f t="shared" si="45"/>
        <v>6</v>
      </c>
      <c r="AC41" s="52">
        <f>AB41/Z41</f>
        <v>2.5423728813559324E-2</v>
      </c>
      <c r="AD41" s="52">
        <f>AB41/F41</f>
        <v>0.2608695652173913</v>
      </c>
      <c r="AE41" s="45">
        <f>AB41+F41</f>
        <v>29</v>
      </c>
      <c r="AF41" s="52">
        <f>(AB41+F41)/I41</f>
        <v>0.14009661835748793</v>
      </c>
      <c r="AG41" s="1">
        <v>50</v>
      </c>
      <c r="AH41" s="10">
        <f t="shared" si="85"/>
        <v>314.15926535897933</v>
      </c>
      <c r="AI41" s="1">
        <v>2.5000000000000001E-2</v>
      </c>
      <c r="AJ41" s="1">
        <f>0.5*AI41^2*(E41+H41)/1000</f>
        <v>8.3734375000000014E-5</v>
      </c>
      <c r="AK41" s="4">
        <f>0.5*AJ41*AH41^2</f>
        <v>4.132125780112335</v>
      </c>
      <c r="AL41" s="4"/>
      <c r="AM41" s="4">
        <f>SQRT(AK41*2/((E41+H41)/1000))</f>
        <v>5.5536036726979585</v>
      </c>
      <c r="AN41" s="1">
        <v>60</v>
      </c>
      <c r="AO41" s="2" t="s">
        <v>56</v>
      </c>
      <c r="AQ41" s="50">
        <f>E41+(Z41-AB41-F41)</f>
        <v>267.95</v>
      </c>
      <c r="AR41">
        <f>AQ41/Z41</f>
        <v>1.1353813559322032</v>
      </c>
      <c r="AS41">
        <f>I41/F41</f>
        <v>9</v>
      </c>
      <c r="AT41">
        <f>E41/(Z41-AB41-F41)</f>
        <v>0.2944444444444444</v>
      </c>
      <c r="AV41" s="50">
        <f t="shared" si="12"/>
        <v>267.95</v>
      </c>
      <c r="AW41">
        <f t="shared" si="13"/>
        <v>60.949999999999996</v>
      </c>
      <c r="AX41" s="50">
        <f t="shared" si="14"/>
        <v>207</v>
      </c>
      <c r="AY41" s="50">
        <f>F41</f>
        <v>23</v>
      </c>
      <c r="AZ41" s="50">
        <f t="shared" si="15"/>
        <v>207</v>
      </c>
      <c r="BA41" s="50">
        <f t="shared" si="16"/>
        <v>230</v>
      </c>
      <c r="BB41">
        <f t="shared" si="17"/>
        <v>1.165</v>
      </c>
      <c r="BD41">
        <f t="shared" si="18"/>
        <v>0.97457627118644052</v>
      </c>
      <c r="BF41">
        <f>(Z41-BA41)/BA41*100</f>
        <v>2.6086956521739131</v>
      </c>
    </row>
    <row r="42" spans="1:58" x14ac:dyDescent="0.3">
      <c r="A42" s="2"/>
      <c r="B42" s="2">
        <v>39</v>
      </c>
      <c r="C42" s="2" t="s">
        <v>41</v>
      </c>
      <c r="D42" s="3">
        <f t="shared" si="87"/>
        <v>9.1424999999999992E-2</v>
      </c>
      <c r="E42" s="10">
        <f t="shared" si="80"/>
        <v>91.424999999999997</v>
      </c>
      <c r="F42" s="5">
        <v>34.5</v>
      </c>
      <c r="G42" s="3">
        <f t="shared" si="88"/>
        <v>3.4499999999999998E-5</v>
      </c>
      <c r="H42" s="2">
        <f t="shared" si="81"/>
        <v>195.5</v>
      </c>
      <c r="I42" s="6">
        <v>195.5</v>
      </c>
      <c r="J42" s="7">
        <f>F42/N42</f>
        <v>0.11896551724137931</v>
      </c>
      <c r="K42" s="7">
        <f>I42/N42</f>
        <v>0.67413793103448272</v>
      </c>
      <c r="L42" s="8">
        <f t="shared" si="82"/>
        <v>60</v>
      </c>
      <c r="M42" s="9">
        <f>L42/N42</f>
        <v>0.20689655172413793</v>
      </c>
      <c r="N42" s="2">
        <v>290</v>
      </c>
      <c r="O42" s="2" t="s">
        <v>48</v>
      </c>
      <c r="P42" s="2"/>
      <c r="Q42" s="4">
        <f>H42/E42</f>
        <v>2.1383647798742138</v>
      </c>
      <c r="R42" s="4">
        <f>S42-I42</f>
        <v>62.5</v>
      </c>
      <c r="S42" s="4">
        <v>258</v>
      </c>
      <c r="T42" s="10">
        <f>R42-F42</f>
        <v>28</v>
      </c>
      <c r="U42" s="11">
        <f>(R42-F42)/F42</f>
        <v>0.81159420289855078</v>
      </c>
      <c r="V42" s="4">
        <f t="shared" si="83"/>
        <v>0.44800000000000001</v>
      </c>
      <c r="W42" s="44">
        <v>60</v>
      </c>
      <c r="X42" s="44"/>
      <c r="Y42" s="42">
        <f>AB42/Z42</f>
        <v>3.7656903765690378E-2</v>
      </c>
      <c r="Z42" s="4">
        <v>239</v>
      </c>
      <c r="AA42" s="4">
        <f t="shared" si="84"/>
        <v>19</v>
      </c>
      <c r="AB42" s="46">
        <f t="shared" si="45"/>
        <v>9</v>
      </c>
      <c r="AC42" s="52">
        <f>AB42/Z42</f>
        <v>3.7656903765690378E-2</v>
      </c>
      <c r="AD42" s="52">
        <f>AB42/F42</f>
        <v>0.2608695652173913</v>
      </c>
      <c r="AE42" s="45">
        <f>AB42+F42</f>
        <v>43.5</v>
      </c>
      <c r="AF42" s="52">
        <f>(AB42+F42)/I42</f>
        <v>0.22250639386189258</v>
      </c>
      <c r="AG42" s="1">
        <v>50</v>
      </c>
      <c r="AH42" s="10">
        <f t="shared" si="85"/>
        <v>314.15926535897933</v>
      </c>
      <c r="AI42" s="1">
        <v>2.5000000000000001E-2</v>
      </c>
      <c r="AJ42" s="1">
        <f>0.5*AI42^2*(E42+H42)/1000</f>
        <v>8.9664062500000022E-5</v>
      </c>
      <c r="AK42" s="4">
        <f t="shared" ref="AK42:AK43" si="89">0.5*AJ42*AH42^2</f>
        <v>4.4247441293477578</v>
      </c>
      <c r="AL42" s="4"/>
      <c r="AM42" s="4">
        <f>SQRT(AK42*2/((E42+H42)/1000))</f>
        <v>5.5536036726979585</v>
      </c>
      <c r="AN42" s="1">
        <v>60</v>
      </c>
      <c r="AO42" s="2" t="s">
        <v>56</v>
      </c>
      <c r="AQ42" s="50">
        <f>E42+(Z42-AB42-F42)</f>
        <v>286.92500000000001</v>
      </c>
      <c r="AR42">
        <f>AQ42/Z42</f>
        <v>1.2005230125523012</v>
      </c>
      <c r="AS42">
        <f>I42/F42</f>
        <v>5.666666666666667</v>
      </c>
      <c r="AT42">
        <f>E42/(Z42-AB42-F42)</f>
        <v>0.46764705882352942</v>
      </c>
      <c r="AV42" s="50">
        <f t="shared" si="12"/>
        <v>286.92500000000001</v>
      </c>
      <c r="AW42">
        <f t="shared" si="13"/>
        <v>91.424999999999997</v>
      </c>
      <c r="AX42" s="50">
        <f t="shared" si="14"/>
        <v>195.5</v>
      </c>
      <c r="AY42" s="50">
        <f>F42</f>
        <v>34.5</v>
      </c>
      <c r="AZ42" s="50">
        <f t="shared" si="15"/>
        <v>195.5</v>
      </c>
      <c r="BA42" s="50">
        <f t="shared" si="16"/>
        <v>230</v>
      </c>
      <c r="BB42">
        <f t="shared" si="17"/>
        <v>1.2475000000000001</v>
      </c>
      <c r="BD42">
        <f t="shared" si="18"/>
        <v>0.96234309623430958</v>
      </c>
      <c r="BF42">
        <f>(Z42-BA42)/BA42*100</f>
        <v>3.9130434782608701</v>
      </c>
    </row>
    <row r="43" spans="1:58" x14ac:dyDescent="0.3">
      <c r="A43" s="2"/>
      <c r="B43" s="2">
        <v>40</v>
      </c>
      <c r="C43" s="2" t="s">
        <v>41</v>
      </c>
      <c r="D43" s="3">
        <f t="shared" si="87"/>
        <v>0.12189999999999999</v>
      </c>
      <c r="E43" s="10">
        <f t="shared" si="80"/>
        <v>121.89999999999999</v>
      </c>
      <c r="F43" s="5">
        <v>46</v>
      </c>
      <c r="G43" s="3">
        <f t="shared" si="88"/>
        <v>4.6E-5</v>
      </c>
      <c r="H43" s="2">
        <f t="shared" si="81"/>
        <v>184</v>
      </c>
      <c r="I43" s="6">
        <v>184</v>
      </c>
      <c r="J43" s="7">
        <f>F43/N43</f>
        <v>0.15862068965517243</v>
      </c>
      <c r="K43" s="7">
        <f>I43/N43</f>
        <v>0.6344827586206897</v>
      </c>
      <c r="L43" s="8">
        <f t="shared" si="82"/>
        <v>60</v>
      </c>
      <c r="M43" s="9">
        <f>L43/N43</f>
        <v>0.20689655172413793</v>
      </c>
      <c r="N43" s="2">
        <v>290</v>
      </c>
      <c r="O43" s="2" t="s">
        <v>49</v>
      </c>
      <c r="P43" s="2"/>
      <c r="Q43" s="4">
        <f>H43/E43</f>
        <v>1.5094339622641511</v>
      </c>
      <c r="R43" s="4">
        <f>S43-I43</f>
        <v>81</v>
      </c>
      <c r="S43" s="4">
        <v>265</v>
      </c>
      <c r="T43" s="10">
        <f>R43-F43</f>
        <v>35</v>
      </c>
      <c r="U43" s="11">
        <f>(R43-F43)/F43</f>
        <v>0.76086956521739135</v>
      </c>
      <c r="V43" s="4">
        <f t="shared" si="83"/>
        <v>0.4320987654320988</v>
      </c>
      <c r="W43" s="44">
        <v>75</v>
      </c>
      <c r="X43" s="44"/>
      <c r="Y43" s="42">
        <f>AB43/Z43</f>
        <v>5.737704918032787E-2</v>
      </c>
      <c r="Z43" s="4">
        <v>244</v>
      </c>
      <c r="AA43" s="4">
        <f t="shared" si="84"/>
        <v>21</v>
      </c>
      <c r="AB43" s="46">
        <f t="shared" si="45"/>
        <v>14</v>
      </c>
      <c r="AC43" s="52">
        <f>AB43/Z43</f>
        <v>5.737704918032787E-2</v>
      </c>
      <c r="AD43" s="52">
        <f>AB43/F43</f>
        <v>0.30434782608695654</v>
      </c>
      <c r="AE43" s="45">
        <f>AB43+F43</f>
        <v>60</v>
      </c>
      <c r="AF43" s="52">
        <f>(AB43+F43)/I43</f>
        <v>0.32608695652173914</v>
      </c>
      <c r="AG43" s="1">
        <v>50</v>
      </c>
      <c r="AH43" s="10">
        <f t="shared" si="85"/>
        <v>314.15926535897933</v>
      </c>
      <c r="AI43" s="1">
        <v>2.5000000000000001E-2</v>
      </c>
      <c r="AJ43" s="1">
        <f>0.5*AI43^2*(E43+H43)/1000</f>
        <v>9.5593750000000003E-5</v>
      </c>
      <c r="AK43" s="4">
        <f t="shared" si="89"/>
        <v>4.7173624785831798</v>
      </c>
      <c r="AL43" s="4"/>
      <c r="AM43" s="4">
        <f>SQRT(AK43*2/((E43+H43)/1000))</f>
        <v>5.5536036726979585</v>
      </c>
      <c r="AN43" s="1">
        <v>60</v>
      </c>
      <c r="AO43" s="2" t="s">
        <v>56</v>
      </c>
      <c r="AQ43" s="50">
        <f>E43+(Z43-AB43-F43)</f>
        <v>305.89999999999998</v>
      </c>
      <c r="AR43">
        <f>AQ43/Z43</f>
        <v>1.2536885245901639</v>
      </c>
      <c r="AS43">
        <f>I43/F43</f>
        <v>4</v>
      </c>
      <c r="AT43">
        <f>E43/(Z43-AB43-F43)</f>
        <v>0.66249999999999998</v>
      </c>
      <c r="AV43" s="50">
        <f t="shared" si="12"/>
        <v>305.89999999999998</v>
      </c>
      <c r="AW43">
        <f t="shared" si="13"/>
        <v>121.89999999999998</v>
      </c>
      <c r="AX43" s="50">
        <f t="shared" si="14"/>
        <v>184</v>
      </c>
      <c r="AY43" s="50">
        <f>F43</f>
        <v>46</v>
      </c>
      <c r="AZ43" s="50">
        <f t="shared" si="15"/>
        <v>184</v>
      </c>
      <c r="BA43" s="50">
        <f t="shared" si="16"/>
        <v>230</v>
      </c>
      <c r="BB43">
        <f t="shared" si="17"/>
        <v>1.3299999999999998</v>
      </c>
      <c r="BD43">
        <f t="shared" si="18"/>
        <v>0.94262295081967218</v>
      </c>
      <c r="BF43">
        <f>(Z43-BA43)/BA43*100</f>
        <v>6.0869565217391308</v>
      </c>
    </row>
    <row r="44" spans="1:58" x14ac:dyDescent="0.3">
      <c r="A44" s="28"/>
      <c r="B44" s="28"/>
      <c r="C44" s="28"/>
      <c r="D44" s="28"/>
      <c r="E44" s="28"/>
      <c r="F44" s="28"/>
      <c r="G44" s="28"/>
      <c r="H44" s="28"/>
      <c r="I44" s="28"/>
      <c r="J44" s="33"/>
      <c r="K44" s="33"/>
      <c r="L44" s="28"/>
      <c r="M44" s="35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42"/>
      <c r="Z44" s="28"/>
      <c r="AA44" s="28"/>
      <c r="AB44" s="46"/>
      <c r="AC44" s="52"/>
      <c r="AD44" s="52"/>
      <c r="AE44" s="45"/>
      <c r="AF44" s="52"/>
      <c r="AG44" s="28"/>
      <c r="AH44" s="28"/>
      <c r="AI44" s="28"/>
      <c r="AJ44" s="28"/>
      <c r="AK44" s="28"/>
      <c r="AL44" s="28"/>
      <c r="AM44" s="28"/>
      <c r="AN44" s="28"/>
      <c r="AO44" s="28"/>
      <c r="AQ44" s="50"/>
      <c r="AV44" s="50"/>
      <c r="AX44" s="50"/>
      <c r="AY44" s="50"/>
      <c r="AZ44" s="50"/>
      <c r="BA44" s="50"/>
    </row>
    <row r="45" spans="1:58" x14ac:dyDescent="0.3">
      <c r="A45" s="2">
        <v>11</v>
      </c>
      <c r="B45" s="1">
        <v>41</v>
      </c>
      <c r="C45" s="2" t="s">
        <v>41</v>
      </c>
      <c r="D45" s="3">
        <f>2.65*(9.8*1000)*G45/9.8</f>
        <v>3.0474999999999999E-2</v>
      </c>
      <c r="E45" s="10">
        <f t="shared" ref="E45:E48" si="90">D45*1000</f>
        <v>30.474999999999998</v>
      </c>
      <c r="F45" s="5">
        <v>11.5</v>
      </c>
      <c r="G45" s="3">
        <f>F45*10^-6</f>
        <v>1.15E-5</v>
      </c>
      <c r="H45" s="2">
        <f t="shared" ref="H45:H48" si="91">I45*1</f>
        <v>218.5</v>
      </c>
      <c r="I45" s="6">
        <v>218.5</v>
      </c>
      <c r="J45" s="7">
        <f>F45/N45</f>
        <v>3.9655172413793106E-2</v>
      </c>
      <c r="K45" s="7">
        <f>I45/N45</f>
        <v>0.75344827586206897</v>
      </c>
      <c r="L45" s="8">
        <f t="shared" ref="L45:L48" si="92">N45-I45-F45</f>
        <v>60</v>
      </c>
      <c r="M45" s="9">
        <f>L45/N45</f>
        <v>0.20689655172413793</v>
      </c>
      <c r="N45" s="2">
        <v>290</v>
      </c>
      <c r="O45" s="1" t="s">
        <v>46</v>
      </c>
      <c r="P45" s="1"/>
      <c r="Q45" s="4">
        <f>H45/E45</f>
        <v>7.1698113207547172</v>
      </c>
      <c r="R45" s="4">
        <f>S45-I45</f>
        <v>26.5</v>
      </c>
      <c r="S45" s="4">
        <v>245</v>
      </c>
      <c r="T45" s="10">
        <f>R45-F45</f>
        <v>15</v>
      </c>
      <c r="U45" s="11">
        <f>(R45-F45)/F45</f>
        <v>1.3043478260869565</v>
      </c>
      <c r="V45" s="4">
        <f t="shared" ref="V45:V48" si="93">U45/(1+U45)</f>
        <v>0.56603773584905659</v>
      </c>
      <c r="W45" s="44">
        <v>30</v>
      </c>
      <c r="X45" s="44"/>
      <c r="Y45" s="48">
        <f>AB45/Z45</f>
        <v>1.2875536480686695E-2</v>
      </c>
      <c r="Z45" s="4">
        <v>233</v>
      </c>
      <c r="AA45" s="4">
        <f t="shared" ref="AA45:AA48" si="94">S45-Z45</f>
        <v>12</v>
      </c>
      <c r="AB45" s="46">
        <f t="shared" si="45"/>
        <v>3</v>
      </c>
      <c r="AC45" s="52">
        <f>AB45/Z45</f>
        <v>1.2875536480686695E-2</v>
      </c>
      <c r="AD45" s="52">
        <f>AB45/F45</f>
        <v>0.2608695652173913</v>
      </c>
      <c r="AE45" s="45">
        <f>AB45+F45</f>
        <v>14.5</v>
      </c>
      <c r="AF45" s="52">
        <f>(AB45+F45)/I45</f>
        <v>6.6361556064073221E-2</v>
      </c>
      <c r="AG45" s="1">
        <v>50</v>
      </c>
      <c r="AH45" s="10">
        <f t="shared" ref="AH45:AH48" si="95">2*PI()*AG45</f>
        <v>314.15926535897933</v>
      </c>
      <c r="AI45" s="1">
        <v>2.5000000000000001E-2</v>
      </c>
      <c r="AJ45" s="1">
        <f>0.5*AI45^2*(E45+H45)/1000</f>
        <v>7.7804687500000007E-5</v>
      </c>
      <c r="AK45" s="4">
        <f t="shared" ref="AK45" si="96">0.5*AJ45*AH45^2</f>
        <v>3.8395074308769113</v>
      </c>
      <c r="AL45" s="4"/>
      <c r="AM45" s="4">
        <f>SQRT(AK45*2/((E45+H45)/1000))</f>
        <v>5.5536036726979576</v>
      </c>
      <c r="AN45" s="1">
        <v>60</v>
      </c>
      <c r="AO45" s="2" t="s">
        <v>55</v>
      </c>
      <c r="AQ45" s="50">
        <f>E45+(Z45-AB45-F45)</f>
        <v>248.97499999999999</v>
      </c>
      <c r="AR45">
        <f>AQ45/Z45</f>
        <v>1.0685622317596566</v>
      </c>
      <c r="AS45">
        <f>I45/F45</f>
        <v>19</v>
      </c>
      <c r="AT45">
        <f>E45/(Z45-AB45-F45)</f>
        <v>0.13947368421052631</v>
      </c>
      <c r="AV45" s="50">
        <f t="shared" si="12"/>
        <v>248.97499999999999</v>
      </c>
      <c r="AW45">
        <f t="shared" si="13"/>
        <v>30.474999999999994</v>
      </c>
      <c r="AX45" s="50">
        <f t="shared" si="14"/>
        <v>218.5</v>
      </c>
      <c r="AY45" s="50">
        <f>F45</f>
        <v>11.5</v>
      </c>
      <c r="AZ45" s="50">
        <f t="shared" si="15"/>
        <v>218.5</v>
      </c>
      <c r="BA45" s="50">
        <f t="shared" si="16"/>
        <v>230</v>
      </c>
      <c r="BB45">
        <f t="shared" si="17"/>
        <v>1.0825</v>
      </c>
      <c r="BD45">
        <f t="shared" si="18"/>
        <v>0.98712446351931327</v>
      </c>
      <c r="BF45">
        <f>(Z45-BA45)/BA45*100</f>
        <v>1.3043478260869565</v>
      </c>
    </row>
    <row r="46" spans="1:58" x14ac:dyDescent="0.3">
      <c r="A46" s="2"/>
      <c r="B46" s="2">
        <v>42</v>
      </c>
      <c r="C46" s="2" t="s">
        <v>41</v>
      </c>
      <c r="D46" s="3">
        <f t="shared" ref="D46:D48" si="97">2.65*(9.8*1000)*G46/9.8</f>
        <v>6.0949999999999997E-2</v>
      </c>
      <c r="E46" s="10">
        <f t="shared" si="90"/>
        <v>60.949999999999996</v>
      </c>
      <c r="F46" s="5">
        <v>23</v>
      </c>
      <c r="G46" s="3">
        <f t="shared" ref="G46:G48" si="98">F46*10^-6</f>
        <v>2.3E-5</v>
      </c>
      <c r="H46" s="2">
        <f t="shared" si="91"/>
        <v>207</v>
      </c>
      <c r="I46" s="6">
        <v>207</v>
      </c>
      <c r="J46" s="7">
        <f>F46/N46</f>
        <v>7.9310344827586213E-2</v>
      </c>
      <c r="K46" s="7">
        <f>I46/N46</f>
        <v>0.71379310344827585</v>
      </c>
      <c r="L46" s="8">
        <f t="shared" si="92"/>
        <v>60</v>
      </c>
      <c r="M46" s="9">
        <f>L46/N46</f>
        <v>0.20689655172413793</v>
      </c>
      <c r="N46" s="2">
        <v>290</v>
      </c>
      <c r="O46" s="2" t="s">
        <v>47</v>
      </c>
      <c r="P46" s="2"/>
      <c r="Q46" s="4">
        <f>H46/E46</f>
        <v>3.3962264150943398</v>
      </c>
      <c r="R46" s="4">
        <f>S46-I46</f>
        <v>43</v>
      </c>
      <c r="S46" s="4">
        <v>250</v>
      </c>
      <c r="T46" s="10">
        <f>R46-F46</f>
        <v>20</v>
      </c>
      <c r="U46" s="11">
        <f>(R46-F46)/F46</f>
        <v>0.86956521739130432</v>
      </c>
      <c r="V46" s="4">
        <f t="shared" si="93"/>
        <v>0.46511627906976744</v>
      </c>
      <c r="W46" s="44">
        <v>45</v>
      </c>
      <c r="X46" s="44"/>
      <c r="Y46" s="42">
        <f>AB46/Z46</f>
        <v>2.1276595744680851E-2</v>
      </c>
      <c r="Z46" s="4">
        <v>235</v>
      </c>
      <c r="AA46" s="4">
        <f t="shared" si="94"/>
        <v>15</v>
      </c>
      <c r="AB46" s="46">
        <f t="shared" si="45"/>
        <v>5</v>
      </c>
      <c r="AC46" s="52">
        <f>AB46/Z46</f>
        <v>2.1276595744680851E-2</v>
      </c>
      <c r="AD46" s="52">
        <f>AB46/F46</f>
        <v>0.21739130434782608</v>
      </c>
      <c r="AE46" s="45">
        <f>AB46+F46</f>
        <v>28</v>
      </c>
      <c r="AF46" s="52">
        <f>(AB46+F46)/I46</f>
        <v>0.13526570048309178</v>
      </c>
      <c r="AG46" s="1">
        <v>50</v>
      </c>
      <c r="AH46" s="10">
        <f t="shared" si="95"/>
        <v>314.15926535897933</v>
      </c>
      <c r="AI46" s="1">
        <v>2.5000000000000001E-2</v>
      </c>
      <c r="AJ46" s="1">
        <f>0.5*AI46^2*(E46+H46)/1000</f>
        <v>8.3734375000000014E-5</v>
      </c>
      <c r="AK46" s="4">
        <f>0.5*AJ46*AH46^2</f>
        <v>4.132125780112335</v>
      </c>
      <c r="AL46" s="4"/>
      <c r="AM46" s="4">
        <f>SQRT(AK46*2/((E46+H46)/1000))</f>
        <v>5.5536036726979585</v>
      </c>
      <c r="AN46" s="1">
        <v>60</v>
      </c>
      <c r="AO46" s="2" t="s">
        <v>55</v>
      </c>
      <c r="AQ46" s="50">
        <f>E46+(Z46-AB46-F46)</f>
        <v>267.95</v>
      </c>
      <c r="AR46">
        <f>AQ46/Z46</f>
        <v>1.1402127659574468</v>
      </c>
      <c r="AS46">
        <f>I46/F46</f>
        <v>9</v>
      </c>
      <c r="AT46">
        <f>E46/(Z46-AB46-F46)</f>
        <v>0.2944444444444444</v>
      </c>
      <c r="AV46" s="50">
        <f t="shared" si="12"/>
        <v>267.95</v>
      </c>
      <c r="AW46">
        <f t="shared" si="13"/>
        <v>60.949999999999996</v>
      </c>
      <c r="AX46" s="50">
        <f t="shared" si="14"/>
        <v>207</v>
      </c>
      <c r="AY46" s="50">
        <f>F46</f>
        <v>23</v>
      </c>
      <c r="AZ46" s="50">
        <f t="shared" si="15"/>
        <v>207</v>
      </c>
      <c r="BA46" s="50">
        <f t="shared" si="16"/>
        <v>230</v>
      </c>
      <c r="BB46">
        <f t="shared" si="17"/>
        <v>1.165</v>
      </c>
      <c r="BD46">
        <f t="shared" si="18"/>
        <v>0.97872340425531912</v>
      </c>
      <c r="BF46">
        <f>(Z46-BA46)/BA46*100</f>
        <v>2.1739130434782608</v>
      </c>
    </row>
    <row r="47" spans="1:58" x14ac:dyDescent="0.3">
      <c r="A47" s="2"/>
      <c r="B47" s="2">
        <v>43</v>
      </c>
      <c r="C47" s="2" t="s">
        <v>41</v>
      </c>
      <c r="D47" s="3">
        <f t="shared" si="97"/>
        <v>9.1424999999999992E-2</v>
      </c>
      <c r="E47" s="10">
        <f t="shared" si="90"/>
        <v>91.424999999999997</v>
      </c>
      <c r="F47" s="5">
        <v>34.5</v>
      </c>
      <c r="G47" s="3">
        <f t="shared" si="98"/>
        <v>3.4499999999999998E-5</v>
      </c>
      <c r="H47" s="2">
        <f t="shared" si="91"/>
        <v>195.5</v>
      </c>
      <c r="I47" s="6">
        <v>195.5</v>
      </c>
      <c r="J47" s="7">
        <f>F47/N47</f>
        <v>0.11896551724137931</v>
      </c>
      <c r="K47" s="7">
        <f>I47/N47</f>
        <v>0.67413793103448272</v>
      </c>
      <c r="L47" s="8">
        <f t="shared" si="92"/>
        <v>60</v>
      </c>
      <c r="M47" s="9">
        <f>L47/N47</f>
        <v>0.20689655172413793</v>
      </c>
      <c r="N47" s="2">
        <v>290</v>
      </c>
      <c r="O47" s="2" t="s">
        <v>48</v>
      </c>
      <c r="P47" s="2"/>
      <c r="Q47" s="4">
        <f>H47/E47</f>
        <v>2.1383647798742138</v>
      </c>
      <c r="R47" s="4">
        <f>S47-I47</f>
        <v>64.5</v>
      </c>
      <c r="S47" s="4">
        <v>260</v>
      </c>
      <c r="T47" s="10">
        <f>R47-F47</f>
        <v>30</v>
      </c>
      <c r="U47" s="11">
        <f>(R47-F47)/F47</f>
        <v>0.86956521739130432</v>
      </c>
      <c r="V47" s="4">
        <f t="shared" si="93"/>
        <v>0.46511627906976744</v>
      </c>
      <c r="W47" s="44">
        <v>60</v>
      </c>
      <c r="X47" s="44"/>
      <c r="Y47" s="42">
        <f>AB47/Z47</f>
        <v>4.1666666666666664E-2</v>
      </c>
      <c r="Z47" s="4">
        <v>240</v>
      </c>
      <c r="AA47" s="4">
        <f t="shared" si="94"/>
        <v>20</v>
      </c>
      <c r="AB47" s="46">
        <f t="shared" si="45"/>
        <v>10</v>
      </c>
      <c r="AC47" s="52">
        <f>AB47/Z47</f>
        <v>4.1666666666666664E-2</v>
      </c>
      <c r="AD47" s="52">
        <f>AB47/F47</f>
        <v>0.28985507246376813</v>
      </c>
      <c r="AE47" s="45">
        <f>AB47+F47</f>
        <v>44.5</v>
      </c>
      <c r="AF47" s="52">
        <f>(AB47+F47)/I47</f>
        <v>0.22762148337595908</v>
      </c>
      <c r="AG47" s="1">
        <v>50</v>
      </c>
      <c r="AH47" s="10">
        <f t="shared" si="95"/>
        <v>314.15926535897933</v>
      </c>
      <c r="AI47" s="1">
        <v>2.5000000000000001E-2</v>
      </c>
      <c r="AJ47" s="1">
        <f>0.5*AI47^2*(E47+H47)/1000</f>
        <v>8.9664062500000022E-5</v>
      </c>
      <c r="AK47" s="4">
        <f t="shared" ref="AK47:AK48" si="99">0.5*AJ47*AH47^2</f>
        <v>4.4247441293477578</v>
      </c>
      <c r="AL47" s="4"/>
      <c r="AM47" s="4">
        <f>SQRT(AK47*2/((E47+H47)/1000))</f>
        <v>5.5536036726979585</v>
      </c>
      <c r="AN47" s="1">
        <v>60</v>
      </c>
      <c r="AO47" s="2" t="s">
        <v>55</v>
      </c>
      <c r="AQ47" s="50">
        <f>E47+(Z47-AB47-F47)</f>
        <v>286.92500000000001</v>
      </c>
      <c r="AR47">
        <f>AQ47/Z47</f>
        <v>1.1955208333333334</v>
      </c>
      <c r="AS47">
        <f>I47/F47</f>
        <v>5.666666666666667</v>
      </c>
      <c r="AT47">
        <f>E47/(Z47-AB47-F47)</f>
        <v>0.46764705882352942</v>
      </c>
      <c r="AV47" s="50">
        <f t="shared" si="12"/>
        <v>286.92500000000001</v>
      </c>
      <c r="AW47">
        <f t="shared" si="13"/>
        <v>91.424999999999997</v>
      </c>
      <c r="AX47" s="50">
        <f t="shared" si="14"/>
        <v>195.5</v>
      </c>
      <c r="AY47" s="50">
        <f>F47</f>
        <v>34.5</v>
      </c>
      <c r="AZ47" s="50">
        <f t="shared" si="15"/>
        <v>195.5</v>
      </c>
      <c r="BA47" s="50">
        <f t="shared" si="16"/>
        <v>230</v>
      </c>
      <c r="BB47">
        <f t="shared" si="17"/>
        <v>1.2475000000000001</v>
      </c>
      <c r="BD47">
        <f t="shared" si="18"/>
        <v>0.95833333333333337</v>
      </c>
      <c r="BF47">
        <f>(Z47-BA47)/BA47*100</f>
        <v>4.3478260869565215</v>
      </c>
    </row>
    <row r="48" spans="1:58" x14ac:dyDescent="0.3">
      <c r="A48" s="2"/>
      <c r="B48" s="2">
        <v>44</v>
      </c>
      <c r="C48" s="2" t="s">
        <v>41</v>
      </c>
      <c r="D48" s="3">
        <f t="shared" si="97"/>
        <v>0.12189999999999999</v>
      </c>
      <c r="E48" s="10">
        <f t="shared" si="90"/>
        <v>121.89999999999999</v>
      </c>
      <c r="F48" s="5">
        <v>46</v>
      </c>
      <c r="G48" s="3">
        <f t="shared" si="98"/>
        <v>4.6E-5</v>
      </c>
      <c r="H48" s="2">
        <f t="shared" si="91"/>
        <v>184</v>
      </c>
      <c r="I48" s="6">
        <v>184</v>
      </c>
      <c r="J48" s="7">
        <f>F48/N48</f>
        <v>0.15862068965517243</v>
      </c>
      <c r="K48" s="7">
        <f>I48/N48</f>
        <v>0.6344827586206897</v>
      </c>
      <c r="L48" s="8">
        <f t="shared" si="92"/>
        <v>60</v>
      </c>
      <c r="M48" s="9">
        <f>L48/N48</f>
        <v>0.20689655172413793</v>
      </c>
      <c r="N48" s="2">
        <v>290</v>
      </c>
      <c r="O48" s="2" t="s">
        <v>49</v>
      </c>
      <c r="P48" s="2"/>
      <c r="Q48" s="4">
        <f>H48/E48</f>
        <v>1.5094339622641511</v>
      </c>
      <c r="R48" s="4">
        <f>S48-I48</f>
        <v>81</v>
      </c>
      <c r="S48" s="4">
        <v>265</v>
      </c>
      <c r="T48" s="10">
        <f>R48-F48</f>
        <v>35</v>
      </c>
      <c r="U48" s="11">
        <f>(R48-F48)/F48</f>
        <v>0.76086956521739135</v>
      </c>
      <c r="V48" s="4">
        <f t="shared" si="93"/>
        <v>0.4320987654320988</v>
      </c>
      <c r="W48" s="44">
        <v>75</v>
      </c>
      <c r="X48" s="44"/>
      <c r="Y48" s="42">
        <f>AB48/Z48</f>
        <v>5.737704918032787E-2</v>
      </c>
      <c r="Z48" s="4">
        <v>244</v>
      </c>
      <c r="AA48" s="4">
        <f t="shared" si="94"/>
        <v>21</v>
      </c>
      <c r="AB48" s="46">
        <f t="shared" si="45"/>
        <v>14</v>
      </c>
      <c r="AC48" s="52">
        <f>AB48/Z48</f>
        <v>5.737704918032787E-2</v>
      </c>
      <c r="AD48" s="52">
        <f>AB48/F48</f>
        <v>0.30434782608695654</v>
      </c>
      <c r="AE48" s="45">
        <f>AB48+F48</f>
        <v>60</v>
      </c>
      <c r="AF48" s="52">
        <f>(AB48+F48)/I48</f>
        <v>0.32608695652173914</v>
      </c>
      <c r="AG48" s="1">
        <v>50</v>
      </c>
      <c r="AH48" s="10">
        <f t="shared" si="95"/>
        <v>314.15926535897933</v>
      </c>
      <c r="AI48" s="1">
        <v>2.5000000000000001E-2</v>
      </c>
      <c r="AJ48" s="1">
        <f>0.5*AI48^2*(E48+H48)/1000</f>
        <v>9.5593750000000003E-5</v>
      </c>
      <c r="AK48" s="4">
        <f t="shared" si="99"/>
        <v>4.7173624785831798</v>
      </c>
      <c r="AL48" s="4"/>
      <c r="AM48" s="4">
        <f>SQRT(AK48*2/((E48+H48)/1000))</f>
        <v>5.5536036726979585</v>
      </c>
      <c r="AN48" s="1">
        <v>60</v>
      </c>
      <c r="AO48" s="2" t="s">
        <v>55</v>
      </c>
      <c r="AQ48" s="50">
        <f>E48+(Z48-AB48-F48)</f>
        <v>305.89999999999998</v>
      </c>
      <c r="AR48">
        <f>AQ48/Z48</f>
        <v>1.2536885245901639</v>
      </c>
      <c r="AS48">
        <f>I48/F48</f>
        <v>4</v>
      </c>
      <c r="AT48">
        <f>E48/(Z48-AB48-F48)</f>
        <v>0.66249999999999998</v>
      </c>
      <c r="AV48" s="50">
        <f t="shared" si="12"/>
        <v>305.89999999999998</v>
      </c>
      <c r="AW48">
        <f t="shared" si="13"/>
        <v>121.89999999999998</v>
      </c>
      <c r="AX48" s="50">
        <f t="shared" si="14"/>
        <v>184</v>
      </c>
      <c r="AY48" s="50">
        <f>F48</f>
        <v>46</v>
      </c>
      <c r="AZ48" s="50">
        <f t="shared" si="15"/>
        <v>184</v>
      </c>
      <c r="BA48" s="50">
        <f t="shared" si="16"/>
        <v>230</v>
      </c>
      <c r="BB48">
        <f t="shared" si="17"/>
        <v>1.3299999999999998</v>
      </c>
      <c r="BD48">
        <f t="shared" si="18"/>
        <v>0.94262295081967218</v>
      </c>
      <c r="BF48">
        <f>(Z48-BA48)/BA48*100</f>
        <v>6.0869565217391308</v>
      </c>
    </row>
    <row r="49" spans="1:58" x14ac:dyDescent="0.3">
      <c r="B49" s="28"/>
      <c r="C49" s="28"/>
      <c r="D49" s="29"/>
      <c r="E49" s="30"/>
      <c r="F49" s="31"/>
      <c r="G49" s="29"/>
      <c r="H49" s="28"/>
      <c r="I49" s="32"/>
      <c r="J49" s="33"/>
      <c r="K49" s="33"/>
      <c r="L49" s="34"/>
      <c r="M49" s="35"/>
      <c r="N49" s="28"/>
      <c r="O49" s="28"/>
      <c r="P49" s="28"/>
      <c r="Q49" s="31"/>
      <c r="R49" s="31"/>
      <c r="S49" s="31"/>
      <c r="T49" s="30"/>
      <c r="U49" s="31"/>
      <c r="V49" s="31"/>
      <c r="W49" s="31"/>
      <c r="X49" s="31"/>
      <c r="Y49" s="42"/>
      <c r="Z49" s="31"/>
      <c r="AA49" s="31"/>
      <c r="AB49" s="46"/>
      <c r="AC49" s="52"/>
      <c r="AD49" s="52"/>
      <c r="AE49" s="45"/>
      <c r="AF49" s="52"/>
      <c r="AG49" s="37"/>
      <c r="AH49" s="30"/>
      <c r="AI49" s="37"/>
      <c r="AJ49" s="37"/>
      <c r="AK49" s="31"/>
      <c r="AL49" s="31"/>
      <c r="AM49" s="31"/>
      <c r="AN49" s="37"/>
      <c r="AO49" s="28"/>
      <c r="AQ49" s="50"/>
      <c r="AV49" s="50"/>
      <c r="AX49" s="50"/>
      <c r="AY49" s="50"/>
      <c r="AZ49" s="50"/>
      <c r="BA49" s="50"/>
    </row>
    <row r="50" spans="1:58" x14ac:dyDescent="0.3">
      <c r="AB50" s="52"/>
      <c r="AC50" s="52"/>
      <c r="AD50" s="52"/>
      <c r="AE50" s="45"/>
      <c r="AF50" s="52"/>
      <c r="AQ50" s="50"/>
      <c r="AV50" s="50"/>
      <c r="AX50" s="50"/>
      <c r="AY50" s="50"/>
      <c r="AZ50" s="50"/>
      <c r="BA50" s="50"/>
    </row>
    <row r="51" spans="1:58" x14ac:dyDescent="0.3">
      <c r="AB51" s="52"/>
      <c r="AC51" s="52"/>
      <c r="AD51" s="52"/>
      <c r="AE51" s="45"/>
      <c r="AF51" s="52"/>
      <c r="AQ51" s="50"/>
      <c r="AV51" s="50"/>
      <c r="AX51" s="50"/>
      <c r="AY51" s="50"/>
      <c r="AZ51" s="50"/>
      <c r="BA51" s="50"/>
    </row>
    <row r="52" spans="1:58" x14ac:dyDescent="0.3">
      <c r="AB52" s="52"/>
      <c r="AC52" s="52"/>
      <c r="AD52" s="52"/>
      <c r="AE52" s="45"/>
      <c r="AF52" s="52"/>
      <c r="AQ52" s="50"/>
      <c r="AV52" s="50"/>
      <c r="AX52" s="50"/>
      <c r="AY52" s="50"/>
      <c r="AZ52" s="50"/>
      <c r="BA52" s="50"/>
    </row>
    <row r="53" spans="1:58" x14ac:dyDescent="0.3">
      <c r="AB53" s="52"/>
      <c r="AC53" s="52"/>
      <c r="AD53" s="52"/>
      <c r="AE53" s="45"/>
      <c r="AF53" s="52"/>
      <c r="AQ53" s="50"/>
      <c r="AV53" s="50"/>
      <c r="AX53" s="50"/>
      <c r="AY53" s="50"/>
      <c r="AZ53" s="50"/>
      <c r="BA53" s="50"/>
    </row>
    <row r="54" spans="1:58" x14ac:dyDescent="0.3">
      <c r="AB54" s="52"/>
      <c r="AC54" s="52"/>
      <c r="AD54" s="52"/>
      <c r="AE54" s="45"/>
      <c r="AF54" s="52"/>
      <c r="AQ54" s="50"/>
      <c r="AV54" s="50"/>
      <c r="AX54" s="50"/>
      <c r="AY54" s="50"/>
      <c r="AZ54" s="50"/>
      <c r="BA54" s="50"/>
    </row>
    <row r="55" spans="1:58" x14ac:dyDescent="0.3">
      <c r="AB55" s="52"/>
      <c r="AC55" s="52"/>
      <c r="AD55" s="52"/>
      <c r="AE55" s="45"/>
      <c r="AF55" s="52"/>
      <c r="AQ55" s="50"/>
      <c r="AV55" s="50"/>
      <c r="AX55" s="50"/>
      <c r="AY55" s="50"/>
      <c r="AZ55" s="50"/>
      <c r="BA55" s="50"/>
    </row>
    <row r="56" spans="1:58" x14ac:dyDescent="0.3">
      <c r="AB56" s="52"/>
      <c r="AC56" s="52"/>
      <c r="AD56" s="52"/>
      <c r="AE56" s="45"/>
      <c r="AF56" s="52"/>
      <c r="AQ56" s="50"/>
      <c r="AV56" s="50"/>
      <c r="AX56" s="50"/>
      <c r="AY56" s="50"/>
      <c r="AZ56" s="50"/>
      <c r="BA56" s="50"/>
    </row>
    <row r="57" spans="1:58" x14ac:dyDescent="0.3">
      <c r="AB57" s="52"/>
      <c r="AC57" s="52"/>
      <c r="AD57" s="52"/>
      <c r="AE57" s="45"/>
      <c r="AF57" s="52"/>
      <c r="AQ57" s="50"/>
      <c r="AV57" s="50"/>
      <c r="AX57" s="50"/>
      <c r="AY57" s="50"/>
      <c r="AZ57" s="50"/>
      <c r="BA57" s="50"/>
    </row>
    <row r="58" spans="1:58" x14ac:dyDescent="0.3">
      <c r="AB58" s="52"/>
      <c r="AC58" s="52"/>
      <c r="AD58" s="52"/>
      <c r="AE58" s="45"/>
      <c r="AF58" s="52"/>
      <c r="AQ58" s="50"/>
      <c r="AV58" s="50"/>
      <c r="AX58" s="50"/>
      <c r="AY58" s="50"/>
      <c r="AZ58" s="50"/>
      <c r="BA58" s="50"/>
    </row>
    <row r="59" spans="1:58" x14ac:dyDescent="0.3">
      <c r="A59" s="2" t="s">
        <v>101</v>
      </c>
      <c r="B59" s="1" t="s">
        <v>102</v>
      </c>
      <c r="C59" s="2" t="s">
        <v>50</v>
      </c>
      <c r="D59" s="3">
        <f>2.65*(9.8*1000)*G59/9.8</f>
        <v>3.0474999999999999E-2</v>
      </c>
      <c r="E59" s="10">
        <f>D59*1000</f>
        <v>30.474999999999998</v>
      </c>
      <c r="F59" s="5">
        <v>11.5</v>
      </c>
      <c r="G59" s="3">
        <f>F59*10^-6</f>
        <v>1.15E-5</v>
      </c>
      <c r="H59" s="2">
        <f>I59*1</f>
        <v>218.5</v>
      </c>
      <c r="I59" s="6">
        <v>218.5</v>
      </c>
      <c r="J59" s="7">
        <f>F59/N59</f>
        <v>3.9655172413793106E-2</v>
      </c>
      <c r="K59" s="7">
        <f>I59/N59</f>
        <v>0.75344827586206897</v>
      </c>
      <c r="L59" s="8">
        <f>N59-I59-F59</f>
        <v>60</v>
      </c>
      <c r="M59" s="9">
        <f>L59/N59</f>
        <v>0.20689655172413793</v>
      </c>
      <c r="N59" s="2">
        <v>290</v>
      </c>
      <c r="O59" s="1" t="s">
        <v>46</v>
      </c>
      <c r="P59" s="1"/>
      <c r="Q59" s="4">
        <f>H59/E59</f>
        <v>7.1698113207547172</v>
      </c>
      <c r="R59" s="4">
        <f>S59-I59</f>
        <v>26.5</v>
      </c>
      <c r="S59" s="4">
        <v>245</v>
      </c>
      <c r="T59" s="10">
        <f>R59-F59</f>
        <v>15</v>
      </c>
      <c r="U59" s="4">
        <f>(R59-F59)/F59</f>
        <v>1.3043478260869565</v>
      </c>
      <c r="V59" s="4">
        <f t="shared" ref="V59:V63" si="100">U59/(1+U59)</f>
        <v>0.56603773584905659</v>
      </c>
      <c r="W59" s="44">
        <v>30</v>
      </c>
      <c r="X59" s="44"/>
      <c r="Y59" s="48">
        <f>AB59/Z59</f>
        <v>4.329004329004329E-3</v>
      </c>
      <c r="Z59" s="4">
        <v>231</v>
      </c>
      <c r="AA59" s="4">
        <f t="shared" ref="AA59:AA63" si="101">S59-Z59</f>
        <v>14</v>
      </c>
      <c r="AB59" s="46">
        <f>Z59-F59-I59</f>
        <v>1</v>
      </c>
      <c r="AC59" s="52">
        <f>AB59/Z59</f>
        <v>4.329004329004329E-3</v>
      </c>
      <c r="AD59" s="52">
        <f>AB59/F59</f>
        <v>8.6956521739130432E-2</v>
      </c>
      <c r="AE59" s="45">
        <f>AB59+F59</f>
        <v>12.5</v>
      </c>
      <c r="AF59" s="52">
        <f>(AB59+F59)/I59</f>
        <v>5.7208237986270026E-2</v>
      </c>
      <c r="AG59" s="1">
        <v>50</v>
      </c>
      <c r="AH59" s="10">
        <f>2*PI()*AG59</f>
        <v>314.15926535897933</v>
      </c>
      <c r="AI59" s="1">
        <v>3.5000000000000003E-2</v>
      </c>
      <c r="AJ59" s="1">
        <f>0.5*AI59^2*(E59+H59)/1000</f>
        <v>1.5249718750000001E-4</v>
      </c>
      <c r="AK59" s="4">
        <f>0.5*AJ59*AH59^2</f>
        <v>7.5254345645187461</v>
      </c>
      <c r="AL59" s="4"/>
      <c r="AM59" s="4">
        <f>SQRT(AK59*2/((E59+H59)/1000))</f>
        <v>7.7750451417771416</v>
      </c>
      <c r="AN59" s="1">
        <v>60</v>
      </c>
      <c r="AO59" s="2" t="s">
        <v>54</v>
      </c>
      <c r="AQ59" s="50">
        <f>E59+(Z59-AB59-F59)</f>
        <v>248.97499999999999</v>
      </c>
      <c r="AR59">
        <f>AQ59/Z59</f>
        <v>1.0778138528138528</v>
      </c>
      <c r="AS59">
        <f>I59/F59</f>
        <v>19</v>
      </c>
      <c r="AT59">
        <f>E59/(Z59-AB59-F59)</f>
        <v>0.13947368421052631</v>
      </c>
      <c r="AV59" s="50">
        <f t="shared" si="12"/>
        <v>248.97499999999999</v>
      </c>
      <c r="AW59">
        <f t="shared" si="13"/>
        <v>30.474999999999994</v>
      </c>
      <c r="AX59" s="50">
        <f t="shared" si="14"/>
        <v>218.5</v>
      </c>
      <c r="AY59" s="50">
        <f>F59</f>
        <v>11.5</v>
      </c>
      <c r="AZ59" s="50">
        <f t="shared" si="15"/>
        <v>218.5</v>
      </c>
      <c r="BA59" s="50">
        <f t="shared" si="16"/>
        <v>230</v>
      </c>
      <c r="BB59">
        <f t="shared" si="17"/>
        <v>1.0825</v>
      </c>
      <c r="BD59">
        <f t="shared" si="18"/>
        <v>0.9956709956709956</v>
      </c>
      <c r="BF59">
        <f>(Z59-BA59)/BA59*100</f>
        <v>0.43478260869565216</v>
      </c>
    </row>
    <row r="60" spans="1:58" x14ac:dyDescent="0.3">
      <c r="A60" s="2"/>
      <c r="B60" s="1"/>
      <c r="C60" s="2"/>
      <c r="D60" s="3">
        <f>2.65*(9.8*1000)*G60/9.8</f>
        <v>0.27029999999999998</v>
      </c>
      <c r="E60" s="10">
        <f>D60*1000</f>
        <v>270.3</v>
      </c>
      <c r="F60" s="5">
        <v>102</v>
      </c>
      <c r="G60" s="3">
        <f>F60*10^-6</f>
        <v>1.02E-4</v>
      </c>
      <c r="H60" s="2"/>
      <c r="I60" s="6"/>
      <c r="J60" s="7"/>
      <c r="K60" s="7"/>
      <c r="L60" s="8"/>
      <c r="M60" s="9"/>
      <c r="N60" s="2"/>
      <c r="O60" s="1"/>
      <c r="P60" s="1"/>
      <c r="Q60" s="4"/>
      <c r="R60" s="4"/>
      <c r="S60" s="4"/>
      <c r="T60" s="10"/>
      <c r="U60" s="4"/>
      <c r="V60" s="4"/>
      <c r="W60" s="44"/>
      <c r="X60" s="44"/>
      <c r="Y60" s="48"/>
      <c r="Z60" s="4"/>
      <c r="AA60" s="4"/>
      <c r="AB60" s="46"/>
      <c r="AC60" s="52"/>
      <c r="AD60" s="52"/>
      <c r="AE60" s="45"/>
      <c r="AF60" s="52"/>
      <c r="AG60" s="1"/>
      <c r="AH60" s="10"/>
      <c r="AI60" s="1"/>
      <c r="AJ60" s="1"/>
      <c r="AK60" s="4"/>
      <c r="AL60" s="4"/>
      <c r="AM60" s="4"/>
      <c r="AN60" s="1"/>
      <c r="AO60" s="2"/>
      <c r="AQ60" s="50"/>
      <c r="AV60" s="50"/>
      <c r="AX60" s="50"/>
      <c r="AY60" s="50"/>
      <c r="AZ60" s="50"/>
      <c r="BA60" s="50"/>
    </row>
    <row r="61" spans="1:58" x14ac:dyDescent="0.3">
      <c r="A61" s="2"/>
      <c r="B61" s="2" t="s">
        <v>103</v>
      </c>
      <c r="C61" s="2" t="s">
        <v>50</v>
      </c>
      <c r="D61" s="3">
        <f>2.65*(9.8*1000)*G61/9.8</f>
        <v>6.0949999999999997E-2</v>
      </c>
      <c r="E61" s="10">
        <f>D61*1000</f>
        <v>60.949999999999996</v>
      </c>
      <c r="F61" s="5">
        <v>23</v>
      </c>
      <c r="G61" s="3">
        <f>F61*10^-6</f>
        <v>2.3E-5</v>
      </c>
      <c r="H61" s="2">
        <f>I61*1</f>
        <v>207</v>
      </c>
      <c r="I61" s="6">
        <v>207</v>
      </c>
      <c r="J61" s="7">
        <f>F61/N61</f>
        <v>7.9310344827586213E-2</v>
      </c>
      <c r="K61" s="7">
        <f>I61/N61</f>
        <v>0.71379310344827585</v>
      </c>
      <c r="L61" s="8">
        <f>N61-I61-F61</f>
        <v>60</v>
      </c>
      <c r="M61" s="9">
        <f>L61/N61</f>
        <v>0.20689655172413793</v>
      </c>
      <c r="N61" s="2">
        <v>290</v>
      </c>
      <c r="O61" s="2" t="s">
        <v>47</v>
      </c>
      <c r="P61" s="2"/>
      <c r="Q61" s="4">
        <f>H61/E61</f>
        <v>3.3962264150943398</v>
      </c>
      <c r="R61" s="4">
        <f>S61-I61</f>
        <v>43</v>
      </c>
      <c r="S61" s="4">
        <v>250</v>
      </c>
      <c r="T61" s="10">
        <f>R61-F61</f>
        <v>20</v>
      </c>
      <c r="U61" s="4">
        <f>(R61-F61)/F61</f>
        <v>0.86956521739130432</v>
      </c>
      <c r="V61" s="4">
        <f t="shared" si="100"/>
        <v>0.46511627906976744</v>
      </c>
      <c r="W61" s="44">
        <v>45</v>
      </c>
      <c r="X61" s="44"/>
      <c r="Y61" s="48">
        <f>AB61/Z61</f>
        <v>1.7094017094017096E-2</v>
      </c>
      <c r="Z61" s="4">
        <v>234</v>
      </c>
      <c r="AA61" s="4">
        <f t="shared" si="101"/>
        <v>16</v>
      </c>
      <c r="AB61" s="46">
        <f>Z61-F61-I61</f>
        <v>4</v>
      </c>
      <c r="AC61" s="52">
        <f>AB61/Z61</f>
        <v>1.7094017094017096E-2</v>
      </c>
      <c r="AD61" s="52">
        <f>AB61/F61</f>
        <v>0.17391304347826086</v>
      </c>
      <c r="AE61" s="45">
        <f>AB61+F61</f>
        <v>27</v>
      </c>
      <c r="AF61" s="52">
        <f>(AB61+F61)/I61</f>
        <v>0.13043478260869565</v>
      </c>
      <c r="AG61" s="1">
        <v>50</v>
      </c>
      <c r="AH61" s="10">
        <f>2*PI()*AG61</f>
        <v>314.15926535897933</v>
      </c>
      <c r="AI61" s="1">
        <v>3.5000000000000003E-2</v>
      </c>
      <c r="AJ61" s="1">
        <f>0.5*AI61^2*(E61+H61)/1000</f>
        <v>1.6411937500000002E-4</v>
      </c>
      <c r="AK61" s="4">
        <f>0.5*AJ61*AH61^2</f>
        <v>8.098966529020176</v>
      </c>
      <c r="AL61" s="4"/>
      <c r="AM61" s="4">
        <f>SQRT(AK61*2/((E61+H61)/1000))</f>
        <v>7.7750451417771425</v>
      </c>
      <c r="AN61" s="1">
        <v>60</v>
      </c>
      <c r="AO61" s="2" t="s">
        <v>54</v>
      </c>
      <c r="AQ61" s="50">
        <f>E61+(Z61-AB61-F61)</f>
        <v>267.95</v>
      </c>
      <c r="AR61">
        <f>AQ61/Z61</f>
        <v>1.14508547008547</v>
      </c>
      <c r="AS61">
        <f>I61/F61</f>
        <v>9</v>
      </c>
      <c r="AT61">
        <f>E61/(Z61-AB61-F61)</f>
        <v>0.2944444444444444</v>
      </c>
      <c r="AV61" s="50">
        <f t="shared" si="12"/>
        <v>267.95</v>
      </c>
      <c r="AW61">
        <f t="shared" si="13"/>
        <v>60.949999999999996</v>
      </c>
      <c r="AX61" s="50">
        <f t="shared" si="14"/>
        <v>207</v>
      </c>
      <c r="AY61" s="50">
        <f>F61</f>
        <v>23</v>
      </c>
      <c r="AZ61" s="50">
        <f t="shared" si="15"/>
        <v>207</v>
      </c>
      <c r="BA61" s="50">
        <f t="shared" si="16"/>
        <v>230</v>
      </c>
      <c r="BB61">
        <f t="shared" si="17"/>
        <v>1.165</v>
      </c>
      <c r="BD61">
        <f t="shared" si="18"/>
        <v>0.98290598290598286</v>
      </c>
      <c r="BF61">
        <f>(Z61-BA61)/BA61*100</f>
        <v>1.7391304347826086</v>
      </c>
    </row>
    <row r="62" spans="1:58" x14ac:dyDescent="0.3">
      <c r="A62" s="2"/>
      <c r="B62" s="2" t="s">
        <v>104</v>
      </c>
      <c r="C62" s="2" t="s">
        <v>50</v>
      </c>
      <c r="D62" s="3">
        <f>2.65*(9.8*1000)*G62/9.8</f>
        <v>9.1424999999999992E-2</v>
      </c>
      <c r="E62" s="10">
        <f>D62*1000</f>
        <v>91.424999999999997</v>
      </c>
      <c r="F62" s="5">
        <v>34.5</v>
      </c>
      <c r="G62" s="3">
        <f>F62*10^-6</f>
        <v>3.4499999999999998E-5</v>
      </c>
      <c r="H62" s="2">
        <f>I62*1</f>
        <v>195.5</v>
      </c>
      <c r="I62" s="6">
        <v>195.5</v>
      </c>
      <c r="J62" s="7">
        <f>F62/N62</f>
        <v>0.11896551724137931</v>
      </c>
      <c r="K62" s="7">
        <f>I62/N62</f>
        <v>0.67413793103448272</v>
      </c>
      <c r="L62" s="8">
        <f>N62-I62-F62</f>
        <v>60</v>
      </c>
      <c r="M62" s="9">
        <f>L62/N62</f>
        <v>0.20689655172413793</v>
      </c>
      <c r="N62" s="2">
        <v>290</v>
      </c>
      <c r="O62" s="2" t="s">
        <v>48</v>
      </c>
      <c r="P62" s="2"/>
      <c r="Q62" s="4">
        <f>H62/E62</f>
        <v>2.1383647798742138</v>
      </c>
      <c r="R62" s="4">
        <f>S62-I62</f>
        <v>62.5</v>
      </c>
      <c r="S62" s="4">
        <v>258</v>
      </c>
      <c r="T62" s="10">
        <f>R62-F62</f>
        <v>28</v>
      </c>
      <c r="U62" s="4">
        <f>(R62-F62)/F62</f>
        <v>0.81159420289855078</v>
      </c>
      <c r="V62" s="4">
        <f t="shared" si="100"/>
        <v>0.44800000000000001</v>
      </c>
      <c r="W62" s="44">
        <v>60</v>
      </c>
      <c r="X62" s="44"/>
      <c r="Y62" s="48">
        <f>AB62/Z62</f>
        <v>3.3613445378151259E-2</v>
      </c>
      <c r="Z62" s="4">
        <v>238</v>
      </c>
      <c r="AA62" s="4">
        <f t="shared" si="101"/>
        <v>20</v>
      </c>
      <c r="AB62" s="46">
        <f>Z62-F62-I62</f>
        <v>8</v>
      </c>
      <c r="AC62" s="52">
        <f>AB62/Z62</f>
        <v>3.3613445378151259E-2</v>
      </c>
      <c r="AD62" s="52">
        <f>AB62/F62</f>
        <v>0.2318840579710145</v>
      </c>
      <c r="AE62" s="45">
        <f>AB62+F62</f>
        <v>42.5</v>
      </c>
      <c r="AF62" s="52">
        <f>(AB62+F62)/I62</f>
        <v>0.21739130434782608</v>
      </c>
      <c r="AG62" s="1">
        <v>50</v>
      </c>
      <c r="AH62" s="10">
        <f>2*PI()*AG62</f>
        <v>314.15926535897933</v>
      </c>
      <c r="AI62" s="1">
        <v>3.5000000000000003E-2</v>
      </c>
      <c r="AJ62" s="1">
        <f>0.5*AI62^2*(E62+H62)/1000</f>
        <v>1.7574156250000004E-4</v>
      </c>
      <c r="AK62" s="4">
        <f t="shared" ref="AK62:AK63" si="102">0.5*AJ62*AH62^2</f>
        <v>8.672498493521605</v>
      </c>
      <c r="AL62" s="4"/>
      <c r="AM62" s="4">
        <f>SQRT(AK62*2/((E62+H62)/1000))</f>
        <v>7.7750451417771425</v>
      </c>
      <c r="AN62" s="1">
        <v>60</v>
      </c>
      <c r="AO62" s="2" t="s">
        <v>54</v>
      </c>
      <c r="AQ62" s="50">
        <f>E62+(Z62-AB62-F62)</f>
        <v>286.92500000000001</v>
      </c>
      <c r="AR62">
        <f>AQ62/Z62</f>
        <v>1.2055672268907565</v>
      </c>
      <c r="AS62">
        <f>I62/F62</f>
        <v>5.666666666666667</v>
      </c>
      <c r="AT62">
        <f>E62/(Z62-AB62-F62)</f>
        <v>0.46764705882352942</v>
      </c>
      <c r="AV62" s="50">
        <f t="shared" si="12"/>
        <v>286.92500000000001</v>
      </c>
      <c r="AW62">
        <f t="shared" si="13"/>
        <v>91.424999999999997</v>
      </c>
      <c r="AX62" s="50">
        <f t="shared" si="14"/>
        <v>195.5</v>
      </c>
      <c r="AY62" s="50">
        <f>F62</f>
        <v>34.5</v>
      </c>
      <c r="AZ62" s="50">
        <f t="shared" si="15"/>
        <v>195.5</v>
      </c>
      <c r="BA62" s="50">
        <f t="shared" si="16"/>
        <v>230</v>
      </c>
      <c r="BB62">
        <f t="shared" si="17"/>
        <v>1.2475000000000001</v>
      </c>
      <c r="BD62">
        <f t="shared" si="18"/>
        <v>0.96638655462184886</v>
      </c>
      <c r="BF62">
        <f>(Z62-BA62)/BA62*100</f>
        <v>3.4782608695652173</v>
      </c>
    </row>
    <row r="63" spans="1:58" x14ac:dyDescent="0.3">
      <c r="A63" s="2"/>
      <c r="B63" s="2" t="s">
        <v>105</v>
      </c>
      <c r="C63" s="2" t="s">
        <v>50</v>
      </c>
      <c r="D63" s="3">
        <f>2.65*(9.8*1000)*G63/9.8</f>
        <v>0.12189999999999999</v>
      </c>
      <c r="E63" s="10">
        <f>D63*1000</f>
        <v>121.89999999999999</v>
      </c>
      <c r="F63" s="5">
        <v>46</v>
      </c>
      <c r="G63" s="3">
        <f>F63*10^-6</f>
        <v>4.6E-5</v>
      </c>
      <c r="H63" s="2">
        <f>I63*1</f>
        <v>184</v>
      </c>
      <c r="I63" s="6">
        <v>184</v>
      </c>
      <c r="J63" s="7">
        <f>F63/N63</f>
        <v>0.15862068965517243</v>
      </c>
      <c r="K63" s="7">
        <f>I63/N63</f>
        <v>0.6344827586206897</v>
      </c>
      <c r="L63" s="8">
        <f>N63-I63-F63</f>
        <v>60</v>
      </c>
      <c r="M63" s="9">
        <f>L63/N63</f>
        <v>0.20689655172413793</v>
      </c>
      <c r="N63" s="2">
        <v>290</v>
      </c>
      <c r="O63" s="2" t="s">
        <v>49</v>
      </c>
      <c r="P63" s="2"/>
      <c r="Q63" s="4">
        <f>H63/E63</f>
        <v>1.5094339622641511</v>
      </c>
      <c r="R63" s="4">
        <f>S63-I63</f>
        <v>84</v>
      </c>
      <c r="S63" s="4">
        <v>268</v>
      </c>
      <c r="T63" s="10">
        <f>R63-F63</f>
        <v>38</v>
      </c>
      <c r="U63" s="4">
        <f>(R63-F63)/F63</f>
        <v>0.82608695652173914</v>
      </c>
      <c r="V63" s="4">
        <f t="shared" si="100"/>
        <v>0.45238095238095233</v>
      </c>
      <c r="W63" s="44">
        <v>75</v>
      </c>
      <c r="X63" s="44"/>
      <c r="Y63" s="48">
        <f>AB63/Z63</f>
        <v>4.1666666666666664E-2</v>
      </c>
      <c r="Z63" s="4">
        <v>240</v>
      </c>
      <c r="AA63" s="4">
        <f t="shared" si="101"/>
        <v>28</v>
      </c>
      <c r="AB63" s="46">
        <f>Z63-F63-I63</f>
        <v>10</v>
      </c>
      <c r="AC63" s="52">
        <f>AB63/Z63</f>
        <v>4.1666666666666664E-2</v>
      </c>
      <c r="AD63" s="52">
        <f>AB63/F63</f>
        <v>0.21739130434782608</v>
      </c>
      <c r="AE63" s="45">
        <f>AB63+F63</f>
        <v>56</v>
      </c>
      <c r="AF63" s="52">
        <f>(AB63+F63)/I63</f>
        <v>0.30434782608695654</v>
      </c>
      <c r="AG63" s="1">
        <v>50</v>
      </c>
      <c r="AH63" s="10">
        <f>2*PI()*AG63</f>
        <v>314.15926535897933</v>
      </c>
      <c r="AI63" s="1">
        <v>3.5000000000000003E-2</v>
      </c>
      <c r="AJ63" s="1">
        <f>0.5*AI63^2*(E63+H63)/1000</f>
        <v>1.8736375000000003E-4</v>
      </c>
      <c r="AK63" s="4">
        <f t="shared" si="102"/>
        <v>9.2460304580230321</v>
      </c>
      <c r="AL63" s="4"/>
      <c r="AM63" s="4">
        <f>SQRT(AK63*2/((E63+H63)/1000))</f>
        <v>7.7750451417771416</v>
      </c>
      <c r="AN63" s="1">
        <v>60</v>
      </c>
      <c r="AO63" s="2" t="s">
        <v>54</v>
      </c>
      <c r="AQ63" s="50">
        <f>E63+(Z63-AB63-F63)</f>
        <v>305.89999999999998</v>
      </c>
      <c r="AR63">
        <f>AQ63/Z63</f>
        <v>1.2745833333333332</v>
      </c>
      <c r="AS63">
        <f>I63/F63</f>
        <v>4</v>
      </c>
      <c r="AT63">
        <f>E63/(Z63-AB63-F63)</f>
        <v>0.66249999999999998</v>
      </c>
      <c r="AV63" s="50">
        <f t="shared" ref="AV63:AV108" si="103">AQ63</f>
        <v>305.89999999999998</v>
      </c>
      <c r="AW63">
        <f t="shared" ref="AW63:AW108" si="104">AV63*(1/(1+1/AT63))</f>
        <v>121.89999999999998</v>
      </c>
      <c r="AX63" s="50">
        <f t="shared" ref="AX63:AX108" si="105">AV63-AW63</f>
        <v>184</v>
      </c>
      <c r="AY63" s="50">
        <f>F63</f>
        <v>46</v>
      </c>
      <c r="AZ63" s="50">
        <f t="shared" ref="AZ63:AZ108" si="106">AX63</f>
        <v>184</v>
      </c>
      <c r="BA63" s="50">
        <f t="shared" ref="BA63:BA108" si="107">AY63+AZ63</f>
        <v>230</v>
      </c>
      <c r="BB63">
        <f t="shared" ref="BB63:BB108" si="108">AV63/(AY63+AZ63)</f>
        <v>1.3299999999999998</v>
      </c>
      <c r="BD63">
        <f t="shared" ref="BD63:BD108" si="109">AR63/BB63</f>
        <v>0.95833333333333337</v>
      </c>
      <c r="BF63">
        <f>(Z63-BA63)/BA63*100</f>
        <v>4.3478260869565215</v>
      </c>
    </row>
    <row r="64" spans="1:58" x14ac:dyDescent="0.3">
      <c r="B64" s="28"/>
      <c r="C64" s="28"/>
      <c r="D64" s="29"/>
      <c r="E64" s="30"/>
      <c r="F64" s="31"/>
      <c r="G64" s="29"/>
      <c r="H64" s="28"/>
      <c r="I64" s="32"/>
      <c r="J64" s="33"/>
      <c r="K64" s="33"/>
      <c r="L64" s="34"/>
      <c r="M64" s="35"/>
      <c r="N64" s="28"/>
      <c r="O64" s="28"/>
      <c r="P64" s="28"/>
      <c r="Q64" s="31"/>
      <c r="R64" s="31"/>
      <c r="S64" s="31"/>
      <c r="T64" s="30"/>
      <c r="U64" s="31"/>
      <c r="V64" s="31"/>
      <c r="W64" s="31"/>
      <c r="X64" s="31"/>
      <c r="Y64" s="42"/>
      <c r="Z64" s="31"/>
      <c r="AA64" s="31"/>
      <c r="AB64" s="46"/>
      <c r="AC64" s="52"/>
      <c r="AD64" s="52"/>
      <c r="AE64" s="45"/>
      <c r="AF64" s="52"/>
      <c r="AG64" s="37"/>
      <c r="AH64" s="30"/>
      <c r="AI64" s="37"/>
      <c r="AJ64" s="37"/>
      <c r="AK64" s="31"/>
      <c r="AL64" s="31"/>
      <c r="AM64" s="31"/>
      <c r="AN64" s="37"/>
      <c r="AO64" s="28"/>
      <c r="AQ64" s="50"/>
      <c r="AV64" s="50"/>
      <c r="AX64" s="50"/>
      <c r="AY64" s="50"/>
      <c r="AZ64" s="50"/>
      <c r="BA64" s="50"/>
    </row>
    <row r="65" spans="1:58" x14ac:dyDescent="0.3">
      <c r="A65" s="2">
        <v>4</v>
      </c>
      <c r="B65" s="1">
        <v>13</v>
      </c>
      <c r="C65" s="2" t="s">
        <v>50</v>
      </c>
      <c r="D65" s="3">
        <f>2.65*(9.8*1000)*G65/9.8</f>
        <v>3.0474999999999999E-2</v>
      </c>
      <c r="E65" s="10">
        <f>D65*1000</f>
        <v>30.474999999999998</v>
      </c>
      <c r="F65" s="5">
        <v>11.5</v>
      </c>
      <c r="G65" s="3">
        <f>F65*10^-6</f>
        <v>1.15E-5</v>
      </c>
      <c r="H65" s="2">
        <f>I65*1</f>
        <v>218.5</v>
      </c>
      <c r="I65" s="6">
        <v>218.5</v>
      </c>
      <c r="J65" s="7">
        <f>F65/N65</f>
        <v>3.9655172413793106E-2</v>
      </c>
      <c r="K65" s="7">
        <f>I65/N65</f>
        <v>0.75344827586206897</v>
      </c>
      <c r="L65" s="8">
        <f>N65-I65-F65</f>
        <v>60</v>
      </c>
      <c r="M65" s="9">
        <f>L65/N65</f>
        <v>0.20689655172413793</v>
      </c>
      <c r="N65" s="2">
        <v>290</v>
      </c>
      <c r="O65" s="1" t="s">
        <v>46</v>
      </c>
      <c r="P65" s="1"/>
      <c r="Q65" s="4">
        <f>H65/E65</f>
        <v>7.1698113207547172</v>
      </c>
      <c r="R65" s="4">
        <f>S65-I65</f>
        <v>26.5</v>
      </c>
      <c r="S65" s="4">
        <v>245</v>
      </c>
      <c r="T65" s="10">
        <f>R65-F65</f>
        <v>15</v>
      </c>
      <c r="U65" s="4">
        <f>(R65-F65)/F65</f>
        <v>1.3043478260869565</v>
      </c>
      <c r="V65" s="4">
        <f t="shared" ref="V65:V68" si="110">U65/(1+U65)</f>
        <v>0.56603773584905659</v>
      </c>
      <c r="W65" s="44">
        <v>30</v>
      </c>
      <c r="X65" s="44"/>
      <c r="Y65" s="42">
        <f>AB65/Z65</f>
        <v>8.6206896551724137E-3</v>
      </c>
      <c r="Z65" s="4">
        <v>232</v>
      </c>
      <c r="AA65" s="4">
        <f t="shared" ref="AA65:AA68" si="111">S65-Z65</f>
        <v>13</v>
      </c>
      <c r="AB65" s="46">
        <f>Z65-F65-I65</f>
        <v>2</v>
      </c>
      <c r="AC65" s="52">
        <f>AB65/Z65</f>
        <v>8.6206896551724137E-3</v>
      </c>
      <c r="AD65" s="52">
        <f>AB65/F65</f>
        <v>0.17391304347826086</v>
      </c>
      <c r="AE65" s="45">
        <f>AB65+F65</f>
        <v>13.5</v>
      </c>
      <c r="AF65" s="52">
        <f>(AB65+F65)/I65</f>
        <v>6.1784897025171627E-2</v>
      </c>
      <c r="AG65" s="1">
        <v>50</v>
      </c>
      <c r="AH65" s="10">
        <f>2*PI()*AG65</f>
        <v>314.15926535897933</v>
      </c>
      <c r="AI65" s="1">
        <v>3.5000000000000003E-2</v>
      </c>
      <c r="AJ65" s="1">
        <f>0.5*AI65^2*(E65+H65)/1000</f>
        <v>1.5249718750000001E-4</v>
      </c>
      <c r="AK65" s="4">
        <f>0.5*AJ65*AH65^2</f>
        <v>7.5254345645187461</v>
      </c>
      <c r="AL65" s="4"/>
      <c r="AM65" s="4">
        <f>SQRT(AK65*2/((E65+H65)/1000))</f>
        <v>7.7750451417771416</v>
      </c>
      <c r="AN65" s="1">
        <v>60</v>
      </c>
      <c r="AO65" s="2" t="s">
        <v>54</v>
      </c>
      <c r="AQ65" s="50">
        <f>E65+(Z65-AB65-F65)</f>
        <v>248.97499999999999</v>
      </c>
      <c r="AR65">
        <f>AQ65/Z65</f>
        <v>1.0731681034482758</v>
      </c>
      <c r="AS65">
        <f>I65/F65</f>
        <v>19</v>
      </c>
      <c r="AT65">
        <f>E65/(Z65-AB65-F65)</f>
        <v>0.13947368421052631</v>
      </c>
      <c r="AV65" s="50">
        <f t="shared" si="103"/>
        <v>248.97499999999999</v>
      </c>
      <c r="AW65">
        <f t="shared" si="104"/>
        <v>30.474999999999994</v>
      </c>
      <c r="AX65" s="50">
        <f t="shared" si="105"/>
        <v>218.5</v>
      </c>
      <c r="AY65" s="50">
        <f>F65</f>
        <v>11.5</v>
      </c>
      <c r="AZ65" s="50">
        <f t="shared" si="106"/>
        <v>218.5</v>
      </c>
      <c r="BA65" s="50">
        <f t="shared" si="107"/>
        <v>230</v>
      </c>
      <c r="BB65">
        <f t="shared" si="108"/>
        <v>1.0825</v>
      </c>
      <c r="BD65">
        <f t="shared" si="109"/>
        <v>0.99137931034482751</v>
      </c>
      <c r="BF65">
        <f>(Z65-BA65)/BA65*100</f>
        <v>0.86956521739130432</v>
      </c>
    </row>
    <row r="66" spans="1:58" x14ac:dyDescent="0.3">
      <c r="A66" s="2"/>
      <c r="B66" s="2">
        <v>14</v>
      </c>
      <c r="C66" s="2" t="s">
        <v>50</v>
      </c>
      <c r="D66" s="3">
        <f>2.65*(9.8*1000)*G66/9.8</f>
        <v>6.0949999999999997E-2</v>
      </c>
      <c r="E66" s="10">
        <f>D66*1000</f>
        <v>60.949999999999996</v>
      </c>
      <c r="F66" s="5">
        <v>23</v>
      </c>
      <c r="G66" s="3">
        <f>F66*10^-6</f>
        <v>2.3E-5</v>
      </c>
      <c r="H66" s="2">
        <f>I66*1</f>
        <v>207</v>
      </c>
      <c r="I66" s="6">
        <v>207</v>
      </c>
      <c r="J66" s="7">
        <f>F66/N66</f>
        <v>7.9310344827586213E-2</v>
      </c>
      <c r="K66" s="7">
        <f>I66/N66</f>
        <v>0.71379310344827585</v>
      </c>
      <c r="L66" s="8">
        <f>N66-I66-F66</f>
        <v>60</v>
      </c>
      <c r="M66" s="9">
        <f>L66/N66</f>
        <v>0.20689655172413793</v>
      </c>
      <c r="N66" s="2">
        <v>290</v>
      </c>
      <c r="O66" s="2" t="s">
        <v>47</v>
      </c>
      <c r="P66" s="2"/>
      <c r="Q66" s="4">
        <f>H66/E66</f>
        <v>3.3962264150943398</v>
      </c>
      <c r="R66" s="4">
        <f>S66-I66</f>
        <v>53</v>
      </c>
      <c r="S66" s="4">
        <v>260</v>
      </c>
      <c r="T66" s="10">
        <f>R66-F66</f>
        <v>30</v>
      </c>
      <c r="U66" s="4">
        <f>(R66-F66)/F66</f>
        <v>1.3043478260869565</v>
      </c>
      <c r="V66" s="4">
        <f t="shared" si="110"/>
        <v>0.56603773584905659</v>
      </c>
      <c r="W66" s="44">
        <v>45</v>
      </c>
      <c r="X66" s="44"/>
      <c r="Y66" s="42">
        <f>AB66/Z66</f>
        <v>2.1276595744680851E-2</v>
      </c>
      <c r="Z66" s="4">
        <v>235</v>
      </c>
      <c r="AA66" s="4">
        <f t="shared" si="111"/>
        <v>25</v>
      </c>
      <c r="AB66" s="46">
        <f>Z66-F66-I66</f>
        <v>5</v>
      </c>
      <c r="AC66" s="52">
        <f>AB66/Z66</f>
        <v>2.1276595744680851E-2</v>
      </c>
      <c r="AD66" s="52">
        <f>AB66/F66</f>
        <v>0.21739130434782608</v>
      </c>
      <c r="AE66" s="45">
        <f>AB66+F66</f>
        <v>28</v>
      </c>
      <c r="AF66" s="52">
        <f>(AB66+F66)/I66</f>
        <v>0.13526570048309178</v>
      </c>
      <c r="AG66" s="1">
        <v>50</v>
      </c>
      <c r="AH66" s="10">
        <f>2*PI()*AG66</f>
        <v>314.15926535897933</v>
      </c>
      <c r="AI66" s="1">
        <v>3.5000000000000003E-2</v>
      </c>
      <c r="AJ66" s="1">
        <f>0.5*AI66^2*(E66+H66)/1000</f>
        <v>1.6411937500000002E-4</v>
      </c>
      <c r="AK66" s="4">
        <f>0.5*AJ66*AH66^2</f>
        <v>8.098966529020176</v>
      </c>
      <c r="AL66" s="4"/>
      <c r="AM66" s="4">
        <f>SQRT(AK66*2/((E66+H66)/1000))</f>
        <v>7.7750451417771425</v>
      </c>
      <c r="AN66" s="1">
        <v>60</v>
      </c>
      <c r="AO66" s="2" t="s">
        <v>54</v>
      </c>
      <c r="AQ66" s="50">
        <f>E66+(Z66-AB66-F66)</f>
        <v>267.95</v>
      </c>
      <c r="AR66">
        <f>AQ66/Z66</f>
        <v>1.1402127659574468</v>
      </c>
      <c r="AS66">
        <f>I66/F66</f>
        <v>9</v>
      </c>
      <c r="AT66">
        <f>E66/(Z66-AB66-F66)</f>
        <v>0.2944444444444444</v>
      </c>
      <c r="AV66" s="50">
        <f t="shared" si="103"/>
        <v>267.95</v>
      </c>
      <c r="AW66">
        <f t="shared" si="104"/>
        <v>60.949999999999996</v>
      </c>
      <c r="AX66" s="50">
        <f t="shared" si="105"/>
        <v>207</v>
      </c>
      <c r="AY66" s="50">
        <f>F66</f>
        <v>23</v>
      </c>
      <c r="AZ66" s="50">
        <f t="shared" si="106"/>
        <v>207</v>
      </c>
      <c r="BA66" s="50">
        <f t="shared" si="107"/>
        <v>230</v>
      </c>
      <c r="BB66">
        <f t="shared" si="108"/>
        <v>1.165</v>
      </c>
      <c r="BD66">
        <f t="shared" si="109"/>
        <v>0.97872340425531912</v>
      </c>
      <c r="BF66">
        <f>(Z66-BA66)/BA66*100</f>
        <v>2.1739130434782608</v>
      </c>
    </row>
    <row r="67" spans="1:58" x14ac:dyDescent="0.3">
      <c r="A67" s="2"/>
      <c r="B67" s="2">
        <v>15</v>
      </c>
      <c r="C67" s="2" t="s">
        <v>50</v>
      </c>
      <c r="D67" s="3">
        <f>2.65*(9.8*1000)*G67/9.8</f>
        <v>9.1424999999999992E-2</v>
      </c>
      <c r="E67" s="10">
        <f>D67*1000</f>
        <v>91.424999999999997</v>
      </c>
      <c r="F67" s="5">
        <v>34.5</v>
      </c>
      <c r="G67" s="3">
        <f>F67*10^-6</f>
        <v>3.4499999999999998E-5</v>
      </c>
      <c r="H67" s="2">
        <f>I67*1</f>
        <v>195.5</v>
      </c>
      <c r="I67" s="6">
        <v>195.5</v>
      </c>
      <c r="J67" s="7">
        <f>F67/N67</f>
        <v>0.11896551724137931</v>
      </c>
      <c r="K67" s="7">
        <f>I67/N67</f>
        <v>0.67413793103448272</v>
      </c>
      <c r="L67" s="8">
        <f>N67-I67-F67</f>
        <v>60</v>
      </c>
      <c r="M67" s="9">
        <f>L67/N67</f>
        <v>0.20689655172413793</v>
      </c>
      <c r="N67" s="2">
        <v>290</v>
      </c>
      <c r="O67" s="2" t="s">
        <v>48</v>
      </c>
      <c r="P67" s="2"/>
      <c r="Q67" s="4">
        <f>H67/E67</f>
        <v>2.1383647798742138</v>
      </c>
      <c r="R67" s="4">
        <f>S67-I67</f>
        <v>69.5</v>
      </c>
      <c r="S67" s="4">
        <v>265</v>
      </c>
      <c r="T67" s="10">
        <f>R67-F67</f>
        <v>35</v>
      </c>
      <c r="U67" s="4">
        <f>(R67-F67)/F67</f>
        <v>1.0144927536231885</v>
      </c>
      <c r="V67" s="4">
        <f t="shared" si="110"/>
        <v>0.50359712230215825</v>
      </c>
      <c r="W67" s="44">
        <v>60</v>
      </c>
      <c r="X67" s="44"/>
      <c r="Y67" s="42">
        <f>AB67/Z67</f>
        <v>2.1276595744680851E-2</v>
      </c>
      <c r="Z67" s="4">
        <v>235</v>
      </c>
      <c r="AA67" s="4">
        <f t="shared" si="111"/>
        <v>30</v>
      </c>
      <c r="AB67" s="46">
        <f>Z67-F67-I67</f>
        <v>5</v>
      </c>
      <c r="AC67" s="52">
        <f>AB67/Z67</f>
        <v>2.1276595744680851E-2</v>
      </c>
      <c r="AD67" s="52">
        <f>AB67/F67</f>
        <v>0.14492753623188406</v>
      </c>
      <c r="AE67" s="45">
        <f>AB67+F67</f>
        <v>39.5</v>
      </c>
      <c r="AF67" s="52">
        <f>(AB67+F67)/I67</f>
        <v>0.20204603580562661</v>
      </c>
      <c r="AG67" s="1">
        <v>50</v>
      </c>
      <c r="AH67" s="10">
        <f>2*PI()*AG67</f>
        <v>314.15926535897933</v>
      </c>
      <c r="AI67" s="1">
        <v>3.5000000000000003E-2</v>
      </c>
      <c r="AJ67" s="1">
        <f>0.5*AI67^2*(E67+H67)/1000</f>
        <v>1.7574156250000004E-4</v>
      </c>
      <c r="AK67" s="4">
        <f t="shared" ref="AK67:AK68" si="112">0.5*AJ67*AH67^2</f>
        <v>8.672498493521605</v>
      </c>
      <c r="AL67" s="4"/>
      <c r="AM67" s="4">
        <f>SQRT(AK67*2/((E67+H67)/1000))</f>
        <v>7.7750451417771425</v>
      </c>
      <c r="AN67" s="1">
        <v>60</v>
      </c>
      <c r="AO67" s="2" t="s">
        <v>54</v>
      </c>
      <c r="AQ67" s="50">
        <f>E67+(Z67-AB67-F67)</f>
        <v>286.92500000000001</v>
      </c>
      <c r="AR67">
        <f>AQ67/Z67</f>
        <v>1.2209574468085107</v>
      </c>
      <c r="AS67">
        <f>I67/F67</f>
        <v>5.666666666666667</v>
      </c>
      <c r="AT67">
        <f>E67/(Z67-AB67-F67)</f>
        <v>0.46764705882352942</v>
      </c>
      <c r="AV67" s="50">
        <f t="shared" si="103"/>
        <v>286.92500000000001</v>
      </c>
      <c r="AW67">
        <f t="shared" si="104"/>
        <v>91.424999999999997</v>
      </c>
      <c r="AX67" s="50">
        <f t="shared" si="105"/>
        <v>195.5</v>
      </c>
      <c r="AY67" s="50">
        <f>F67</f>
        <v>34.5</v>
      </c>
      <c r="AZ67" s="50">
        <f t="shared" si="106"/>
        <v>195.5</v>
      </c>
      <c r="BA67" s="50">
        <f t="shared" si="107"/>
        <v>230</v>
      </c>
      <c r="BB67">
        <f t="shared" si="108"/>
        <v>1.2475000000000001</v>
      </c>
      <c r="BD67">
        <f t="shared" si="109"/>
        <v>0.97872340425531912</v>
      </c>
      <c r="BF67">
        <f>(Z67-BA67)/BA67*100</f>
        <v>2.1739130434782608</v>
      </c>
    </row>
    <row r="68" spans="1:58" x14ac:dyDescent="0.3">
      <c r="A68" s="2"/>
      <c r="B68" s="2">
        <v>16</v>
      </c>
      <c r="C68" s="2" t="s">
        <v>50</v>
      </c>
      <c r="D68" s="3">
        <f>2.65*(9.8*1000)*G68/9.8</f>
        <v>0.12189999999999999</v>
      </c>
      <c r="E68" s="10">
        <f>D68*1000</f>
        <v>121.89999999999999</v>
      </c>
      <c r="F68" s="5">
        <v>46</v>
      </c>
      <c r="G68" s="3">
        <f>F68*10^-6</f>
        <v>4.6E-5</v>
      </c>
      <c r="H68" s="2">
        <f>I68*1</f>
        <v>184</v>
      </c>
      <c r="I68" s="6">
        <v>184</v>
      </c>
      <c r="J68" s="7">
        <f>F68/N68</f>
        <v>0.15862068965517243</v>
      </c>
      <c r="K68" s="7">
        <f>I68/N68</f>
        <v>0.6344827586206897</v>
      </c>
      <c r="L68" s="8">
        <f>N68-I68-F68</f>
        <v>60</v>
      </c>
      <c r="M68" s="9">
        <f>L68/N68</f>
        <v>0.20689655172413793</v>
      </c>
      <c r="N68" s="2">
        <v>290</v>
      </c>
      <c r="O68" s="2" t="s">
        <v>49</v>
      </c>
      <c r="P68" s="2"/>
      <c r="Q68" s="4">
        <f>H68/E68</f>
        <v>1.5094339622641511</v>
      </c>
      <c r="R68" s="4">
        <f>S68-I68</f>
        <v>91</v>
      </c>
      <c r="S68" s="4">
        <v>275</v>
      </c>
      <c r="T68" s="10">
        <f>R68-F68</f>
        <v>45</v>
      </c>
      <c r="U68" s="4">
        <f>(R68-F68)/F68</f>
        <v>0.97826086956521741</v>
      </c>
      <c r="V68" s="4">
        <f t="shared" si="110"/>
        <v>0.49450549450549453</v>
      </c>
      <c r="W68" s="44">
        <v>75</v>
      </c>
      <c r="X68" s="44"/>
      <c r="Y68" s="42">
        <f>AB68/Z68</f>
        <v>4.1666666666666664E-2</v>
      </c>
      <c r="Z68" s="4">
        <v>240</v>
      </c>
      <c r="AA68" s="4">
        <f t="shared" si="111"/>
        <v>35</v>
      </c>
      <c r="AB68" s="46">
        <f>Z68-F68-I68</f>
        <v>10</v>
      </c>
      <c r="AC68" s="52">
        <f>AB68/Z68</f>
        <v>4.1666666666666664E-2</v>
      </c>
      <c r="AD68" s="52">
        <f>AB68/F68</f>
        <v>0.21739130434782608</v>
      </c>
      <c r="AE68" s="45">
        <f>AB68+F68</f>
        <v>56</v>
      </c>
      <c r="AF68" s="52">
        <f>(AB68+F68)/I68</f>
        <v>0.30434782608695654</v>
      </c>
      <c r="AG68" s="1">
        <v>50</v>
      </c>
      <c r="AH68" s="10">
        <f>2*PI()*AG68</f>
        <v>314.15926535897933</v>
      </c>
      <c r="AI68" s="1">
        <v>3.5000000000000003E-2</v>
      </c>
      <c r="AJ68" s="1">
        <f>0.5*AI68^2*(E68+H68)/1000</f>
        <v>1.8736375000000003E-4</v>
      </c>
      <c r="AK68" s="4">
        <f t="shared" si="112"/>
        <v>9.2460304580230321</v>
      </c>
      <c r="AL68" s="4"/>
      <c r="AM68" s="4">
        <f>SQRT(AK68*2/((E68+H68)/1000))</f>
        <v>7.7750451417771416</v>
      </c>
      <c r="AN68" s="1">
        <v>60</v>
      </c>
      <c r="AO68" s="2" t="s">
        <v>54</v>
      </c>
      <c r="AQ68" s="50">
        <f>E68+(Z68-AB68-F68)</f>
        <v>305.89999999999998</v>
      </c>
      <c r="AR68">
        <f>AQ68/Z68</f>
        <v>1.2745833333333332</v>
      </c>
      <c r="AS68">
        <f>I68/F68</f>
        <v>4</v>
      </c>
      <c r="AT68">
        <f>E68/(Z68-AB68-F68)</f>
        <v>0.66249999999999998</v>
      </c>
      <c r="AV68" s="50">
        <f t="shared" si="103"/>
        <v>305.89999999999998</v>
      </c>
      <c r="AW68">
        <f t="shared" si="104"/>
        <v>121.89999999999998</v>
      </c>
      <c r="AX68" s="50">
        <f t="shared" si="105"/>
        <v>184</v>
      </c>
      <c r="AY68" s="50">
        <f>F68</f>
        <v>46</v>
      </c>
      <c r="AZ68" s="50">
        <f t="shared" si="106"/>
        <v>184</v>
      </c>
      <c r="BA68" s="50">
        <f t="shared" si="107"/>
        <v>230</v>
      </c>
      <c r="BB68">
        <f t="shared" si="108"/>
        <v>1.3299999999999998</v>
      </c>
      <c r="BD68">
        <f t="shared" si="109"/>
        <v>0.95833333333333337</v>
      </c>
      <c r="BF68">
        <f>(Z68-BA68)/BA68*100</f>
        <v>4.3478260869565215</v>
      </c>
    </row>
    <row r="69" spans="1:58" x14ac:dyDescent="0.3">
      <c r="A69" s="28"/>
      <c r="B69" s="28"/>
      <c r="C69" s="28"/>
      <c r="D69" s="29"/>
      <c r="E69" s="30"/>
      <c r="F69" s="31"/>
      <c r="G69" s="29"/>
      <c r="H69" s="28"/>
      <c r="I69" s="32"/>
      <c r="J69" s="33"/>
      <c r="K69" s="33"/>
      <c r="L69" s="34"/>
      <c r="M69" s="35"/>
      <c r="N69" s="28"/>
      <c r="O69" s="28"/>
      <c r="P69" s="28"/>
      <c r="Q69" s="31"/>
      <c r="R69" s="31"/>
      <c r="S69" s="31"/>
      <c r="T69" s="30"/>
      <c r="U69" s="31"/>
      <c r="V69" s="31"/>
      <c r="W69" s="31"/>
      <c r="X69" s="31"/>
      <c r="Y69" s="42"/>
      <c r="Z69" s="31"/>
      <c r="AA69" s="31"/>
      <c r="AB69" s="46"/>
      <c r="AC69" s="52"/>
      <c r="AD69" s="52"/>
      <c r="AE69" s="45"/>
      <c r="AF69" s="52"/>
      <c r="AG69" s="37"/>
      <c r="AH69" s="30"/>
      <c r="AI69" s="37"/>
      <c r="AJ69" s="37"/>
      <c r="AK69" s="31"/>
      <c r="AL69" s="31"/>
      <c r="AM69" s="31"/>
      <c r="AN69" s="37"/>
      <c r="AO69" s="28"/>
      <c r="AQ69" s="50"/>
      <c r="AV69" s="50"/>
      <c r="AX69" s="50"/>
      <c r="AY69" s="50"/>
      <c r="AZ69" s="50"/>
      <c r="BA69" s="50"/>
    </row>
    <row r="70" spans="1:58" x14ac:dyDescent="0.3">
      <c r="A70" s="2">
        <v>20</v>
      </c>
      <c r="B70" s="2">
        <v>77</v>
      </c>
      <c r="C70" s="2" t="s">
        <v>50</v>
      </c>
      <c r="D70" s="3">
        <f>2.65*(9.8*1000)*G70/9.8</f>
        <v>3.0474999999999999E-2</v>
      </c>
      <c r="E70" s="10">
        <f t="shared" ref="E70:E73" si="113">D70*1000</f>
        <v>30.474999999999998</v>
      </c>
      <c r="F70" s="5">
        <v>11.5</v>
      </c>
      <c r="G70" s="3">
        <f>F70*10^-6</f>
        <v>1.15E-5</v>
      </c>
      <c r="H70" s="2">
        <f t="shared" ref="H70:H73" si="114">I70*1</f>
        <v>218.5</v>
      </c>
      <c r="I70" s="6">
        <v>218.5</v>
      </c>
      <c r="J70" s="7">
        <f>F70/N70</f>
        <v>3.9655172413793106E-2</v>
      </c>
      <c r="K70" s="7">
        <f t="shared" ref="K70:K73" si="115">I70/N70</f>
        <v>0.75344827586206897</v>
      </c>
      <c r="L70" s="8">
        <f t="shared" ref="L70:L73" si="116">N70-I70-F70</f>
        <v>60</v>
      </c>
      <c r="M70" s="9">
        <f t="shared" ref="M70:M73" si="117">L70/N70</f>
        <v>0.20689655172413793</v>
      </c>
      <c r="N70" s="2">
        <v>290</v>
      </c>
      <c r="O70" s="1" t="s">
        <v>46</v>
      </c>
      <c r="P70" s="1"/>
      <c r="Q70" s="4">
        <f>H70/E70</f>
        <v>7.1698113207547172</v>
      </c>
      <c r="R70" s="4">
        <f>S70-I70</f>
        <v>21.5</v>
      </c>
      <c r="S70" s="4">
        <v>240</v>
      </c>
      <c r="T70" s="10">
        <f>R70-F70</f>
        <v>10</v>
      </c>
      <c r="U70" s="11">
        <f>(R70-F70)/F70</f>
        <v>0.86956521739130432</v>
      </c>
      <c r="V70" s="4">
        <f t="shared" ref="V70:V73" si="118">U70/(1+U70)</f>
        <v>0.46511627906976744</v>
      </c>
      <c r="W70" s="44">
        <v>30</v>
      </c>
      <c r="X70" s="44"/>
      <c r="Y70" s="42">
        <f t="shared" ref="Y70:Y103" si="119">AB70/Z70</f>
        <v>2.1276595744680851E-2</v>
      </c>
      <c r="Z70" s="4">
        <v>235</v>
      </c>
      <c r="AA70" s="4">
        <f t="shared" ref="AA70:AA73" si="120">S70-Z70</f>
        <v>5</v>
      </c>
      <c r="AB70" s="46">
        <f t="shared" ref="AB70:AB103" si="121">Z70-F70-I70</f>
        <v>5</v>
      </c>
      <c r="AC70" s="52">
        <f>AB70/Z70</f>
        <v>2.1276595744680851E-2</v>
      </c>
      <c r="AD70" s="52">
        <f>AB70/F70</f>
        <v>0.43478260869565216</v>
      </c>
      <c r="AE70" s="45">
        <f>AB70+F70</f>
        <v>16.5</v>
      </c>
      <c r="AF70" s="52">
        <f>(AB70+F70)/I70</f>
        <v>7.5514874141876437E-2</v>
      </c>
      <c r="AG70" s="1">
        <v>50</v>
      </c>
      <c r="AH70" s="10">
        <f t="shared" ref="AH70:AH73" si="122">2*PI()*AG70</f>
        <v>314.15926535897933</v>
      </c>
      <c r="AI70" s="1">
        <v>3.5000000000000003E-2</v>
      </c>
      <c r="AJ70" s="1">
        <f>0.5*AI70^2*(E70+H70)/1000</f>
        <v>1.5249718750000001E-4</v>
      </c>
      <c r="AK70" s="4">
        <f t="shared" ref="AK70" si="123">0.5*AJ70*AH70^2</f>
        <v>7.5254345645187461</v>
      </c>
      <c r="AL70" s="4"/>
      <c r="AM70" s="4">
        <f>SQRT(AK70*2/((E70+H70)/1000))</f>
        <v>7.7750451417771416</v>
      </c>
      <c r="AN70" s="1">
        <v>10</v>
      </c>
      <c r="AO70" s="2" t="s">
        <v>54</v>
      </c>
      <c r="AQ70" s="50">
        <f>E70+(Z70-AB70-F70)</f>
        <v>248.97499999999999</v>
      </c>
      <c r="AR70">
        <f>AQ70/Z70</f>
        <v>1.0594680851063829</v>
      </c>
      <c r="AS70">
        <f>I70/F70</f>
        <v>19</v>
      </c>
      <c r="AT70">
        <f>E70/(Z70-AB70-F70)</f>
        <v>0.13947368421052631</v>
      </c>
      <c r="AV70" s="50">
        <f t="shared" si="103"/>
        <v>248.97499999999999</v>
      </c>
      <c r="AW70">
        <f t="shared" si="104"/>
        <v>30.474999999999994</v>
      </c>
      <c r="AX70" s="50">
        <f t="shared" si="105"/>
        <v>218.5</v>
      </c>
      <c r="AY70" s="50">
        <f>F70</f>
        <v>11.5</v>
      </c>
      <c r="AZ70" s="50">
        <f t="shared" si="106"/>
        <v>218.5</v>
      </c>
      <c r="BA70" s="50">
        <f t="shared" si="107"/>
        <v>230</v>
      </c>
      <c r="BB70">
        <f t="shared" si="108"/>
        <v>1.0825</v>
      </c>
      <c r="BD70">
        <f t="shared" si="109"/>
        <v>0.97872340425531912</v>
      </c>
      <c r="BF70">
        <f>(Z70-BA70)/BA70*100</f>
        <v>2.1739130434782608</v>
      </c>
    </row>
    <row r="71" spans="1:58" x14ac:dyDescent="0.3">
      <c r="A71" s="2"/>
      <c r="B71" s="2">
        <v>78</v>
      </c>
      <c r="C71" s="2" t="s">
        <v>50</v>
      </c>
      <c r="D71" s="3">
        <f t="shared" ref="D71:D73" si="124">2.65*(9.8*1000)*G71/9.8</f>
        <v>6.0949999999999997E-2</v>
      </c>
      <c r="E71" s="10">
        <f t="shared" si="113"/>
        <v>60.949999999999996</v>
      </c>
      <c r="F71" s="5">
        <v>23</v>
      </c>
      <c r="G71" s="3">
        <f t="shared" ref="G71:G73" si="125">F71*10^-6</f>
        <v>2.3E-5</v>
      </c>
      <c r="H71" s="2">
        <f t="shared" si="114"/>
        <v>207</v>
      </c>
      <c r="I71" s="6">
        <v>207</v>
      </c>
      <c r="J71" s="7">
        <f>F71/N71</f>
        <v>7.9310344827586213E-2</v>
      </c>
      <c r="K71" s="7">
        <f t="shared" si="115"/>
        <v>0.71379310344827585</v>
      </c>
      <c r="L71" s="8">
        <f t="shared" si="116"/>
        <v>60</v>
      </c>
      <c r="M71" s="9">
        <f t="shared" si="117"/>
        <v>0.20689655172413793</v>
      </c>
      <c r="N71" s="2">
        <v>290</v>
      </c>
      <c r="O71" s="2" t="s">
        <v>47</v>
      </c>
      <c r="P71" s="2"/>
      <c r="Q71" s="4">
        <f>H71/E71</f>
        <v>3.3962264150943398</v>
      </c>
      <c r="R71" s="4">
        <f>S71-I71</f>
        <v>48</v>
      </c>
      <c r="S71" s="4">
        <v>255</v>
      </c>
      <c r="T71" s="10">
        <f>R71-F71</f>
        <v>25</v>
      </c>
      <c r="U71" s="11">
        <f>(R71-F71)/F71</f>
        <v>1.0869565217391304</v>
      </c>
      <c r="V71" s="4">
        <f t="shared" si="118"/>
        <v>0.52083333333333337</v>
      </c>
      <c r="W71" s="44">
        <v>45</v>
      </c>
      <c r="X71" s="44"/>
      <c r="Y71" s="42">
        <f t="shared" si="119"/>
        <v>4.1666666666666664E-2</v>
      </c>
      <c r="Z71" s="4">
        <v>240</v>
      </c>
      <c r="AA71" s="4">
        <f t="shared" si="120"/>
        <v>15</v>
      </c>
      <c r="AB71" s="46">
        <f t="shared" si="121"/>
        <v>10</v>
      </c>
      <c r="AC71" s="52">
        <f>AB71/Z71</f>
        <v>4.1666666666666664E-2</v>
      </c>
      <c r="AD71" s="52">
        <f>AB71/F71</f>
        <v>0.43478260869565216</v>
      </c>
      <c r="AE71" s="45">
        <f>AB71+F71</f>
        <v>33</v>
      </c>
      <c r="AF71" s="52">
        <f>(AB71+F71)/I71</f>
        <v>0.15942028985507245</v>
      </c>
      <c r="AG71" s="1">
        <v>50</v>
      </c>
      <c r="AH71" s="10">
        <f t="shared" si="122"/>
        <v>314.15926535897933</v>
      </c>
      <c r="AI71" s="1">
        <v>3.5000000000000003E-2</v>
      </c>
      <c r="AJ71" s="1">
        <f>0.5*AI71^2*(E71+H71)/1000</f>
        <v>1.6411937500000002E-4</v>
      </c>
      <c r="AK71" s="4">
        <f>0.5*AJ71*AH71^2</f>
        <v>8.098966529020176</v>
      </c>
      <c r="AL71" s="4"/>
      <c r="AM71" s="4">
        <f>SQRT(AK71*2/((E71+H71)/1000))</f>
        <v>7.7750451417771425</v>
      </c>
      <c r="AN71" s="1">
        <v>10</v>
      </c>
      <c r="AO71" s="2" t="s">
        <v>54</v>
      </c>
      <c r="AQ71" s="50">
        <f>E71+(Z71-AB71-F71)</f>
        <v>267.95</v>
      </c>
      <c r="AR71">
        <f>AQ71/Z71</f>
        <v>1.1164583333333333</v>
      </c>
      <c r="AS71">
        <f>I71/F71</f>
        <v>9</v>
      </c>
      <c r="AT71">
        <f>E71/(Z71-AB71-F71)</f>
        <v>0.2944444444444444</v>
      </c>
      <c r="AV71" s="50">
        <f t="shared" si="103"/>
        <v>267.95</v>
      </c>
      <c r="AW71">
        <f t="shared" si="104"/>
        <v>60.949999999999996</v>
      </c>
      <c r="AX71" s="50">
        <f t="shared" si="105"/>
        <v>207</v>
      </c>
      <c r="AY71" s="50">
        <f>F71</f>
        <v>23</v>
      </c>
      <c r="AZ71" s="50">
        <f t="shared" si="106"/>
        <v>207</v>
      </c>
      <c r="BA71" s="50">
        <f t="shared" si="107"/>
        <v>230</v>
      </c>
      <c r="BB71">
        <f t="shared" si="108"/>
        <v>1.165</v>
      </c>
      <c r="BD71">
        <f t="shared" si="109"/>
        <v>0.95833333333333326</v>
      </c>
      <c r="BF71">
        <f>(Z71-BA71)/BA71*100</f>
        <v>4.3478260869565215</v>
      </c>
    </row>
    <row r="72" spans="1:58" x14ac:dyDescent="0.3">
      <c r="A72" s="2"/>
      <c r="B72" s="2">
        <v>79</v>
      </c>
      <c r="C72" s="2" t="s">
        <v>50</v>
      </c>
      <c r="D72" s="3">
        <f t="shared" si="124"/>
        <v>9.1424999999999992E-2</v>
      </c>
      <c r="E72" s="10">
        <f t="shared" si="113"/>
        <v>91.424999999999997</v>
      </c>
      <c r="F72" s="5">
        <v>34.5</v>
      </c>
      <c r="G72" s="3">
        <f t="shared" si="125"/>
        <v>3.4499999999999998E-5</v>
      </c>
      <c r="H72" s="2">
        <f t="shared" si="114"/>
        <v>195.5</v>
      </c>
      <c r="I72" s="6">
        <v>195.5</v>
      </c>
      <c r="J72" s="7">
        <f>F72/N72</f>
        <v>0.11896551724137931</v>
      </c>
      <c r="K72" s="7">
        <f t="shared" si="115"/>
        <v>0.67413793103448272</v>
      </c>
      <c r="L72" s="8">
        <f t="shared" si="116"/>
        <v>60</v>
      </c>
      <c r="M72" s="9">
        <f t="shared" si="117"/>
        <v>0.20689655172413793</v>
      </c>
      <c r="N72" s="2">
        <v>290</v>
      </c>
      <c r="O72" s="2" t="s">
        <v>48</v>
      </c>
      <c r="P72" s="2"/>
      <c r="Q72" s="4">
        <f>H72/E72</f>
        <v>2.1383647798742138</v>
      </c>
      <c r="R72" s="4">
        <f>S72-I72</f>
        <v>69.5</v>
      </c>
      <c r="S72" s="4">
        <v>265</v>
      </c>
      <c r="T72" s="10">
        <f>R72-F72</f>
        <v>35</v>
      </c>
      <c r="U72" s="11">
        <f>(R72-F72)/F72</f>
        <v>1.0144927536231885</v>
      </c>
      <c r="V72" s="4">
        <f t="shared" si="118"/>
        <v>0.50359712230215825</v>
      </c>
      <c r="W72" s="44">
        <v>60</v>
      </c>
      <c r="X72" s="44"/>
      <c r="Y72" s="42">
        <f t="shared" si="119"/>
        <v>6.1224489795918366E-2</v>
      </c>
      <c r="Z72" s="4">
        <v>245</v>
      </c>
      <c r="AA72" s="4">
        <f t="shared" si="120"/>
        <v>20</v>
      </c>
      <c r="AB72" s="46">
        <f t="shared" si="121"/>
        <v>15</v>
      </c>
      <c r="AC72" s="52">
        <f>AB72/Z72</f>
        <v>6.1224489795918366E-2</v>
      </c>
      <c r="AD72" s="52">
        <f>AB72/F72</f>
        <v>0.43478260869565216</v>
      </c>
      <c r="AE72" s="45">
        <f>AB72+F72</f>
        <v>49.5</v>
      </c>
      <c r="AF72" s="52">
        <f>(AB72+F72)/I72</f>
        <v>0.25319693094629159</v>
      </c>
      <c r="AG72" s="1">
        <v>50</v>
      </c>
      <c r="AH72" s="10">
        <f t="shared" si="122"/>
        <v>314.15926535897933</v>
      </c>
      <c r="AI72" s="1">
        <v>3.5000000000000003E-2</v>
      </c>
      <c r="AJ72" s="1">
        <f>0.5*AI72^2*(E72+H72)/1000</f>
        <v>1.7574156250000004E-4</v>
      </c>
      <c r="AK72" s="4">
        <f t="shared" ref="AK72:AK73" si="126">0.5*AJ72*AH72^2</f>
        <v>8.672498493521605</v>
      </c>
      <c r="AL72" s="4"/>
      <c r="AM72" s="4">
        <f>SQRT(AK72*2/((E72+H72)/1000))</f>
        <v>7.7750451417771425</v>
      </c>
      <c r="AN72" s="1">
        <v>10</v>
      </c>
      <c r="AO72" s="2" t="s">
        <v>54</v>
      </c>
      <c r="AQ72" s="50">
        <f>E72+(Z72-AB72-F72)</f>
        <v>286.92500000000001</v>
      </c>
      <c r="AR72">
        <f>AQ72/Z72</f>
        <v>1.1711224489795919</v>
      </c>
      <c r="AS72">
        <f>I72/F72</f>
        <v>5.666666666666667</v>
      </c>
      <c r="AT72">
        <f>E72/(Z72-AB72-F72)</f>
        <v>0.46764705882352942</v>
      </c>
      <c r="AV72" s="50">
        <f t="shared" si="103"/>
        <v>286.92500000000001</v>
      </c>
      <c r="AW72">
        <f t="shared" si="104"/>
        <v>91.424999999999997</v>
      </c>
      <c r="AX72" s="50">
        <f t="shared" si="105"/>
        <v>195.5</v>
      </c>
      <c r="AY72" s="50">
        <f>F72</f>
        <v>34.5</v>
      </c>
      <c r="AZ72" s="50">
        <f t="shared" si="106"/>
        <v>195.5</v>
      </c>
      <c r="BA72" s="50">
        <f t="shared" si="107"/>
        <v>230</v>
      </c>
      <c r="BB72">
        <f t="shared" si="108"/>
        <v>1.2475000000000001</v>
      </c>
      <c r="BD72">
        <f t="shared" si="109"/>
        <v>0.93877551020408168</v>
      </c>
      <c r="BF72">
        <f>(Z72-BA72)/BA72*100</f>
        <v>6.5217391304347823</v>
      </c>
    </row>
    <row r="73" spans="1:58" x14ac:dyDescent="0.3">
      <c r="A73" s="2"/>
      <c r="B73" s="2">
        <v>80</v>
      </c>
      <c r="C73" s="2" t="s">
        <v>50</v>
      </c>
      <c r="D73" s="3">
        <f t="shared" si="124"/>
        <v>0.12189999999999999</v>
      </c>
      <c r="E73" s="10">
        <f t="shared" si="113"/>
        <v>121.89999999999999</v>
      </c>
      <c r="F73" s="5">
        <v>46</v>
      </c>
      <c r="G73" s="3">
        <f t="shared" si="125"/>
        <v>4.6E-5</v>
      </c>
      <c r="H73" s="2">
        <f t="shared" si="114"/>
        <v>184</v>
      </c>
      <c r="I73" s="6">
        <v>184</v>
      </c>
      <c r="J73" s="7">
        <f>F73/N73</f>
        <v>0.15862068965517243</v>
      </c>
      <c r="K73" s="7">
        <f t="shared" si="115"/>
        <v>0.6344827586206897</v>
      </c>
      <c r="L73" s="8">
        <f t="shared" si="116"/>
        <v>60</v>
      </c>
      <c r="M73" s="9">
        <f t="shared" si="117"/>
        <v>0.20689655172413793</v>
      </c>
      <c r="N73" s="2">
        <v>290</v>
      </c>
      <c r="O73" s="2" t="s">
        <v>49</v>
      </c>
      <c r="P73" s="2"/>
      <c r="Q73" s="4">
        <f>H73/E73</f>
        <v>1.5094339622641511</v>
      </c>
      <c r="R73" s="4">
        <f>S73-I73</f>
        <v>81</v>
      </c>
      <c r="S73" s="4">
        <v>265</v>
      </c>
      <c r="T73" s="10">
        <f>R73-F73</f>
        <v>35</v>
      </c>
      <c r="U73" s="11">
        <f>(R73-F73)/F73</f>
        <v>0.76086956521739135</v>
      </c>
      <c r="V73" s="4">
        <f t="shared" si="118"/>
        <v>0.4320987654320988</v>
      </c>
      <c r="W73" s="44">
        <v>75</v>
      </c>
      <c r="X73" s="44"/>
      <c r="Y73" s="42">
        <f t="shared" si="119"/>
        <v>0.08</v>
      </c>
      <c r="Z73" s="4">
        <v>250</v>
      </c>
      <c r="AA73" s="4">
        <f t="shared" si="120"/>
        <v>15</v>
      </c>
      <c r="AB73" s="46">
        <f t="shared" si="121"/>
        <v>20</v>
      </c>
      <c r="AC73" s="52">
        <f>AB73/Z73</f>
        <v>0.08</v>
      </c>
      <c r="AD73" s="52">
        <f>AB73/F73</f>
        <v>0.43478260869565216</v>
      </c>
      <c r="AE73" s="45">
        <f>AB73+F73</f>
        <v>66</v>
      </c>
      <c r="AF73" s="52">
        <f>(AB73+F73)/I73</f>
        <v>0.35869565217391303</v>
      </c>
      <c r="AG73" s="1">
        <v>50</v>
      </c>
      <c r="AH73" s="10">
        <f t="shared" si="122"/>
        <v>314.15926535897933</v>
      </c>
      <c r="AI73" s="1">
        <v>3.5000000000000003E-2</v>
      </c>
      <c r="AJ73" s="1">
        <f>0.5*AI73^2*(E73+H73)/1000</f>
        <v>1.8736375000000003E-4</v>
      </c>
      <c r="AK73" s="4">
        <f t="shared" si="126"/>
        <v>9.2460304580230321</v>
      </c>
      <c r="AL73" s="4"/>
      <c r="AM73" s="4">
        <f>SQRT(AK73*2/((E73+H73)/1000))</f>
        <v>7.7750451417771416</v>
      </c>
      <c r="AN73" s="1">
        <v>10</v>
      </c>
      <c r="AO73" s="2" t="s">
        <v>54</v>
      </c>
      <c r="AQ73" s="50">
        <f>E73+(Z73-AB73-F73)</f>
        <v>305.89999999999998</v>
      </c>
      <c r="AR73">
        <f>AQ73/Z73</f>
        <v>1.2235999999999998</v>
      </c>
      <c r="AS73">
        <f>I73/F73</f>
        <v>4</v>
      </c>
      <c r="AT73">
        <f>E73/(Z73-AB73-F73)</f>
        <v>0.66249999999999998</v>
      </c>
      <c r="AV73" s="50">
        <f t="shared" si="103"/>
        <v>305.89999999999998</v>
      </c>
      <c r="AW73">
        <f t="shared" si="104"/>
        <v>121.89999999999998</v>
      </c>
      <c r="AX73" s="50">
        <f t="shared" si="105"/>
        <v>184</v>
      </c>
      <c r="AY73" s="50">
        <f>F73</f>
        <v>46</v>
      </c>
      <c r="AZ73" s="50">
        <f t="shared" si="106"/>
        <v>184</v>
      </c>
      <c r="BA73" s="50">
        <f t="shared" si="107"/>
        <v>230</v>
      </c>
      <c r="BB73">
        <f t="shared" si="108"/>
        <v>1.3299999999999998</v>
      </c>
      <c r="BD73">
        <f t="shared" si="109"/>
        <v>0.91999999999999993</v>
      </c>
      <c r="BF73">
        <f>(Z73-BA73)/BA73*100</f>
        <v>8.695652173913043</v>
      </c>
    </row>
    <row r="74" spans="1:58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42"/>
      <c r="Z74" s="28"/>
      <c r="AA74" s="28"/>
      <c r="AB74" s="46"/>
      <c r="AC74" s="52"/>
      <c r="AD74" s="52"/>
      <c r="AE74" s="45"/>
      <c r="AF74" s="52"/>
      <c r="AG74" s="28"/>
      <c r="AH74" s="28"/>
      <c r="AI74" s="28"/>
      <c r="AJ74" s="28"/>
      <c r="AK74" s="28"/>
      <c r="AL74" s="28"/>
      <c r="AM74" s="28"/>
      <c r="AN74" s="28"/>
      <c r="AO74" s="28"/>
      <c r="AQ74" s="50"/>
      <c r="AV74" s="50"/>
      <c r="AX74" s="50"/>
      <c r="AY74" s="50"/>
      <c r="AZ74" s="50"/>
      <c r="BA74" s="50"/>
    </row>
    <row r="75" spans="1:58" x14ac:dyDescent="0.3">
      <c r="A75" s="2">
        <v>21</v>
      </c>
      <c r="B75" s="2">
        <v>81</v>
      </c>
      <c r="C75" s="2" t="s">
        <v>50</v>
      </c>
      <c r="D75" s="3">
        <f>2.65*(9.8*1000)*G75/9.8</f>
        <v>3.0474999999999999E-2</v>
      </c>
      <c r="E75" s="10">
        <f t="shared" ref="E75:E78" si="127">D75*1000</f>
        <v>30.474999999999998</v>
      </c>
      <c r="F75" s="5">
        <v>11.5</v>
      </c>
      <c r="G75" s="3">
        <f>F75*10^-6</f>
        <v>1.15E-5</v>
      </c>
      <c r="H75" s="2">
        <f t="shared" ref="H75:H78" si="128">I75*1</f>
        <v>218.5</v>
      </c>
      <c r="I75" s="6">
        <v>218.5</v>
      </c>
      <c r="J75" s="7">
        <f>F75/N75</f>
        <v>3.9655172413793106E-2</v>
      </c>
      <c r="K75" s="7">
        <f t="shared" ref="K75:K78" si="129">I75/N75</f>
        <v>0.75344827586206897</v>
      </c>
      <c r="L75" s="8">
        <f t="shared" ref="L75:L78" si="130">N75-I75-F75</f>
        <v>60</v>
      </c>
      <c r="M75" s="9">
        <f t="shared" ref="M75:M78" si="131">L75/N75</f>
        <v>0.20689655172413793</v>
      </c>
      <c r="N75" s="2">
        <v>290</v>
      </c>
      <c r="O75" s="1" t="s">
        <v>46</v>
      </c>
      <c r="P75" s="1"/>
      <c r="Q75" s="4">
        <f>H75/E75</f>
        <v>7.1698113207547172</v>
      </c>
      <c r="R75" s="4">
        <f>S75-I75</f>
        <v>26.5</v>
      </c>
      <c r="S75" s="4">
        <v>245</v>
      </c>
      <c r="T75" s="10">
        <f>R75-F75</f>
        <v>15</v>
      </c>
      <c r="U75" s="11">
        <f>(R75-F75)/F75</f>
        <v>1.3043478260869565</v>
      </c>
      <c r="V75" s="4">
        <f t="shared" ref="V75:V78" si="132">U75/(1+U75)</f>
        <v>0.56603773584905659</v>
      </c>
      <c r="W75" s="44">
        <v>30</v>
      </c>
      <c r="X75" s="44"/>
      <c r="Y75" s="42">
        <f t="shared" si="119"/>
        <v>2.1276595744680851E-2</v>
      </c>
      <c r="Z75" s="4">
        <v>235</v>
      </c>
      <c r="AA75" s="4">
        <f t="shared" ref="AA75:AA78" si="133">S75-Z75</f>
        <v>10</v>
      </c>
      <c r="AB75" s="46">
        <f t="shared" si="121"/>
        <v>5</v>
      </c>
      <c r="AC75" s="52">
        <f>AB75/Z75</f>
        <v>2.1276595744680851E-2</v>
      </c>
      <c r="AD75" s="52">
        <f>AB75/F75</f>
        <v>0.43478260869565216</v>
      </c>
      <c r="AE75" s="45">
        <f>AB75+F75</f>
        <v>16.5</v>
      </c>
      <c r="AF75" s="52">
        <f>(AB75+F75)/I75</f>
        <v>7.5514874141876437E-2</v>
      </c>
      <c r="AG75" s="1">
        <v>50</v>
      </c>
      <c r="AH75" s="10">
        <f t="shared" ref="AH75:AH78" si="134">2*PI()*AG75</f>
        <v>314.15926535897933</v>
      </c>
      <c r="AI75" s="1">
        <v>3.5000000000000003E-2</v>
      </c>
      <c r="AJ75" s="1">
        <f>0.5*AI75^2*(E75+H75)/1000</f>
        <v>1.5249718750000001E-4</v>
      </c>
      <c r="AK75" s="4">
        <f t="shared" ref="AK75" si="135">0.5*AJ75*AH75^2</f>
        <v>7.5254345645187461</v>
      </c>
      <c r="AL75" s="4"/>
      <c r="AM75" s="4">
        <f>SQRT(AK75*2/((E75+H75)/1000))</f>
        <v>7.7750451417771416</v>
      </c>
      <c r="AN75" s="1">
        <v>20</v>
      </c>
      <c r="AO75" s="2" t="s">
        <v>54</v>
      </c>
      <c r="AQ75" s="50">
        <f>E75+(Z75-AB75-F75)</f>
        <v>248.97499999999999</v>
      </c>
      <c r="AR75">
        <f>AQ75/Z75</f>
        <v>1.0594680851063829</v>
      </c>
      <c r="AS75">
        <f>I75/F75</f>
        <v>19</v>
      </c>
      <c r="AT75">
        <f>E75/(Z75-AB75-F75)</f>
        <v>0.13947368421052631</v>
      </c>
      <c r="AV75" s="50">
        <f t="shared" si="103"/>
        <v>248.97499999999999</v>
      </c>
      <c r="AW75">
        <f t="shared" si="104"/>
        <v>30.474999999999994</v>
      </c>
      <c r="AX75" s="50">
        <f t="shared" si="105"/>
        <v>218.5</v>
      </c>
      <c r="AY75" s="50">
        <f>F75</f>
        <v>11.5</v>
      </c>
      <c r="AZ75" s="50">
        <f t="shared" si="106"/>
        <v>218.5</v>
      </c>
      <c r="BA75" s="50">
        <f t="shared" si="107"/>
        <v>230</v>
      </c>
      <c r="BB75">
        <f t="shared" si="108"/>
        <v>1.0825</v>
      </c>
      <c r="BD75">
        <f t="shared" si="109"/>
        <v>0.97872340425531912</v>
      </c>
      <c r="BF75">
        <f>(Z75-BA75)/BA75*100</f>
        <v>2.1739130434782608</v>
      </c>
    </row>
    <row r="76" spans="1:58" x14ac:dyDescent="0.3">
      <c r="A76" s="2"/>
      <c r="B76" s="2">
        <v>82</v>
      </c>
      <c r="C76" s="2" t="s">
        <v>50</v>
      </c>
      <c r="D76" s="3">
        <f t="shared" ref="D76:D78" si="136">2.65*(9.8*1000)*G76/9.8</f>
        <v>6.0949999999999997E-2</v>
      </c>
      <c r="E76" s="10">
        <f t="shared" si="127"/>
        <v>60.949999999999996</v>
      </c>
      <c r="F76" s="5">
        <v>23</v>
      </c>
      <c r="G76" s="3">
        <f t="shared" ref="G76:G78" si="137">F76*10^-6</f>
        <v>2.3E-5</v>
      </c>
      <c r="H76" s="2">
        <f t="shared" si="128"/>
        <v>207</v>
      </c>
      <c r="I76" s="6">
        <v>207</v>
      </c>
      <c r="J76" s="7">
        <f>F76/N76</f>
        <v>7.9310344827586213E-2</v>
      </c>
      <c r="K76" s="7">
        <f t="shared" si="129"/>
        <v>0.71379310344827585</v>
      </c>
      <c r="L76" s="8">
        <f t="shared" si="130"/>
        <v>60</v>
      </c>
      <c r="M76" s="9">
        <f t="shared" si="131"/>
        <v>0.20689655172413793</v>
      </c>
      <c r="N76" s="2">
        <v>290</v>
      </c>
      <c r="O76" s="2" t="s">
        <v>47</v>
      </c>
      <c r="P76" s="2"/>
      <c r="Q76" s="4">
        <f>H76/E76</f>
        <v>3.3962264150943398</v>
      </c>
      <c r="R76" s="4">
        <f>S76-I76</f>
        <v>48</v>
      </c>
      <c r="S76" s="4">
        <v>255</v>
      </c>
      <c r="T76" s="10">
        <f>R76-F76</f>
        <v>25</v>
      </c>
      <c r="U76" s="11">
        <f>(R76-F76)/F76</f>
        <v>1.0869565217391304</v>
      </c>
      <c r="V76" s="4">
        <f t="shared" si="132"/>
        <v>0.52083333333333337</v>
      </c>
      <c r="W76" s="44">
        <v>45</v>
      </c>
      <c r="X76" s="44"/>
      <c r="Y76" s="42">
        <f t="shared" si="119"/>
        <v>4.1666666666666664E-2</v>
      </c>
      <c r="Z76" s="4">
        <v>240</v>
      </c>
      <c r="AA76" s="4">
        <f t="shared" si="133"/>
        <v>15</v>
      </c>
      <c r="AB76" s="46">
        <f t="shared" si="121"/>
        <v>10</v>
      </c>
      <c r="AC76" s="52">
        <f>AB76/Z76</f>
        <v>4.1666666666666664E-2</v>
      </c>
      <c r="AD76" s="52">
        <f>AB76/F76</f>
        <v>0.43478260869565216</v>
      </c>
      <c r="AE76" s="45">
        <f>AB76+F76</f>
        <v>33</v>
      </c>
      <c r="AF76" s="52">
        <f>(AB76+F76)/I76</f>
        <v>0.15942028985507245</v>
      </c>
      <c r="AG76" s="1">
        <v>50</v>
      </c>
      <c r="AH76" s="10">
        <f t="shared" si="134"/>
        <v>314.15926535897933</v>
      </c>
      <c r="AI76" s="1">
        <v>3.5000000000000003E-2</v>
      </c>
      <c r="AJ76" s="1">
        <f>0.5*AI76^2*(E76+H76)/1000</f>
        <v>1.6411937500000002E-4</v>
      </c>
      <c r="AK76" s="4">
        <f>0.5*AJ76*AH76^2</f>
        <v>8.098966529020176</v>
      </c>
      <c r="AL76" s="4"/>
      <c r="AM76" s="4">
        <f>SQRT(AK76*2/((E76+H76)/1000))</f>
        <v>7.7750451417771425</v>
      </c>
      <c r="AN76" s="1">
        <v>20</v>
      </c>
      <c r="AO76" s="2" t="s">
        <v>54</v>
      </c>
      <c r="AQ76" s="50">
        <f>E76+(Z76-AB76-F76)</f>
        <v>267.95</v>
      </c>
      <c r="AR76">
        <f>AQ76/Z76</f>
        <v>1.1164583333333333</v>
      </c>
      <c r="AS76">
        <f>I76/F76</f>
        <v>9</v>
      </c>
      <c r="AT76">
        <f>E76/(Z76-AB76-F76)</f>
        <v>0.2944444444444444</v>
      </c>
      <c r="AV76" s="50">
        <f t="shared" si="103"/>
        <v>267.95</v>
      </c>
      <c r="AW76">
        <f t="shared" si="104"/>
        <v>60.949999999999996</v>
      </c>
      <c r="AX76" s="50">
        <f t="shared" si="105"/>
        <v>207</v>
      </c>
      <c r="AY76" s="50">
        <f>F76</f>
        <v>23</v>
      </c>
      <c r="AZ76" s="50">
        <f t="shared" si="106"/>
        <v>207</v>
      </c>
      <c r="BA76" s="50">
        <f t="shared" si="107"/>
        <v>230</v>
      </c>
      <c r="BB76">
        <f t="shared" si="108"/>
        <v>1.165</v>
      </c>
      <c r="BD76">
        <f t="shared" si="109"/>
        <v>0.95833333333333326</v>
      </c>
      <c r="BF76">
        <f>(Z76-BA76)/BA76*100</f>
        <v>4.3478260869565215</v>
      </c>
    </row>
    <row r="77" spans="1:58" x14ac:dyDescent="0.3">
      <c r="A77" s="2"/>
      <c r="B77" s="2">
        <v>83</v>
      </c>
      <c r="C77" s="2" t="s">
        <v>50</v>
      </c>
      <c r="D77" s="3">
        <f t="shared" si="136"/>
        <v>9.1424999999999992E-2</v>
      </c>
      <c r="E77" s="10">
        <f t="shared" si="127"/>
        <v>91.424999999999997</v>
      </c>
      <c r="F77" s="5">
        <v>34.5</v>
      </c>
      <c r="G77" s="3">
        <f t="shared" si="137"/>
        <v>3.4499999999999998E-5</v>
      </c>
      <c r="H77" s="2">
        <f t="shared" si="128"/>
        <v>195.5</v>
      </c>
      <c r="I77" s="6">
        <v>195.5</v>
      </c>
      <c r="J77" s="7">
        <f>F77/N77</f>
        <v>0.11896551724137931</v>
      </c>
      <c r="K77" s="7">
        <f t="shared" si="129"/>
        <v>0.67413793103448272</v>
      </c>
      <c r="L77" s="8">
        <f t="shared" si="130"/>
        <v>60</v>
      </c>
      <c r="M77" s="9">
        <f t="shared" si="131"/>
        <v>0.20689655172413793</v>
      </c>
      <c r="N77" s="2">
        <v>290</v>
      </c>
      <c r="O77" s="2" t="s">
        <v>48</v>
      </c>
      <c r="P77" s="2"/>
      <c r="Q77" s="4">
        <f>H77/E77</f>
        <v>2.1383647798742138</v>
      </c>
      <c r="R77" s="4">
        <f>S77-I77</f>
        <v>64.5</v>
      </c>
      <c r="S77" s="4">
        <v>260</v>
      </c>
      <c r="T77" s="10">
        <f>R77-F77</f>
        <v>30</v>
      </c>
      <c r="U77" s="11">
        <f>(R77-F77)/F77</f>
        <v>0.86956521739130432</v>
      </c>
      <c r="V77" s="4">
        <f t="shared" si="132"/>
        <v>0.46511627906976744</v>
      </c>
      <c r="W77" s="44">
        <v>60</v>
      </c>
      <c r="X77" s="44"/>
      <c r="Y77" s="42">
        <f t="shared" si="119"/>
        <v>4.9586776859504134E-2</v>
      </c>
      <c r="Z77" s="4">
        <v>242</v>
      </c>
      <c r="AA77" s="4">
        <f t="shared" si="133"/>
        <v>18</v>
      </c>
      <c r="AB77" s="46">
        <f t="shared" si="121"/>
        <v>12</v>
      </c>
      <c r="AC77" s="52">
        <f>AB77/Z77</f>
        <v>4.9586776859504134E-2</v>
      </c>
      <c r="AD77" s="52">
        <f>AB77/F77</f>
        <v>0.34782608695652173</v>
      </c>
      <c r="AE77" s="45">
        <f>AB77+F77</f>
        <v>46.5</v>
      </c>
      <c r="AF77" s="52">
        <f>(AB77+F77)/I77</f>
        <v>0.23785166240409208</v>
      </c>
      <c r="AG77" s="1">
        <v>50</v>
      </c>
      <c r="AH77" s="10">
        <f t="shared" si="134"/>
        <v>314.15926535897933</v>
      </c>
      <c r="AI77" s="1">
        <v>3.5000000000000003E-2</v>
      </c>
      <c r="AJ77" s="1">
        <f>0.5*AI77^2*(E77+H77)/1000</f>
        <v>1.7574156250000004E-4</v>
      </c>
      <c r="AK77" s="4">
        <f t="shared" ref="AK77:AK78" si="138">0.5*AJ77*AH77^2</f>
        <v>8.672498493521605</v>
      </c>
      <c r="AL77" s="4"/>
      <c r="AM77" s="4">
        <f>SQRT(AK77*2/((E77+H77)/1000))</f>
        <v>7.7750451417771425</v>
      </c>
      <c r="AN77" s="1">
        <v>20</v>
      </c>
      <c r="AO77" s="2" t="s">
        <v>54</v>
      </c>
      <c r="AQ77" s="50">
        <f>E77+(Z77-AB77-F77)</f>
        <v>286.92500000000001</v>
      </c>
      <c r="AR77">
        <f>AQ77/Z77</f>
        <v>1.1856404958677687</v>
      </c>
      <c r="AS77">
        <f>I77/F77</f>
        <v>5.666666666666667</v>
      </c>
      <c r="AT77">
        <f>E77/(Z77-AB77-F77)</f>
        <v>0.46764705882352942</v>
      </c>
      <c r="AV77" s="50">
        <f t="shared" si="103"/>
        <v>286.92500000000001</v>
      </c>
      <c r="AW77">
        <f t="shared" si="104"/>
        <v>91.424999999999997</v>
      </c>
      <c r="AX77" s="50">
        <f t="shared" si="105"/>
        <v>195.5</v>
      </c>
      <c r="AY77" s="50">
        <f>F77</f>
        <v>34.5</v>
      </c>
      <c r="AZ77" s="50">
        <f t="shared" si="106"/>
        <v>195.5</v>
      </c>
      <c r="BA77" s="50">
        <f t="shared" si="107"/>
        <v>230</v>
      </c>
      <c r="BB77">
        <f t="shared" si="108"/>
        <v>1.2475000000000001</v>
      </c>
      <c r="BD77">
        <f t="shared" si="109"/>
        <v>0.95041322314049592</v>
      </c>
      <c r="BF77">
        <f>(Z77-BA77)/BA77*100</f>
        <v>5.2173913043478262</v>
      </c>
    </row>
    <row r="78" spans="1:58" x14ac:dyDescent="0.3">
      <c r="A78" s="2"/>
      <c r="B78" s="2">
        <v>84</v>
      </c>
      <c r="C78" s="2" t="s">
        <v>50</v>
      </c>
      <c r="D78" s="3">
        <f t="shared" si="136"/>
        <v>0.12189999999999999</v>
      </c>
      <c r="E78" s="10">
        <f t="shared" si="127"/>
        <v>121.89999999999999</v>
      </c>
      <c r="F78" s="5">
        <v>46</v>
      </c>
      <c r="G78" s="3">
        <f t="shared" si="137"/>
        <v>4.6E-5</v>
      </c>
      <c r="H78" s="2">
        <f t="shared" si="128"/>
        <v>184</v>
      </c>
      <c r="I78" s="6">
        <v>184</v>
      </c>
      <c r="J78" s="7">
        <f>F78/N78</f>
        <v>0.15862068965517243</v>
      </c>
      <c r="K78" s="7">
        <f t="shared" si="129"/>
        <v>0.6344827586206897</v>
      </c>
      <c r="L78" s="8">
        <f t="shared" si="130"/>
        <v>60</v>
      </c>
      <c r="M78" s="9">
        <f t="shared" si="131"/>
        <v>0.20689655172413793</v>
      </c>
      <c r="N78" s="2">
        <v>290</v>
      </c>
      <c r="O78" s="2" t="s">
        <v>49</v>
      </c>
      <c r="P78" s="2"/>
      <c r="Q78" s="4">
        <f>H78/E78</f>
        <v>1.5094339622641511</v>
      </c>
      <c r="R78" s="4">
        <f>S78-I78</f>
        <v>86</v>
      </c>
      <c r="S78" s="4">
        <v>270</v>
      </c>
      <c r="T78" s="10">
        <f>R78-F78</f>
        <v>40</v>
      </c>
      <c r="U78" s="11">
        <f>(R78-F78)/F78</f>
        <v>0.86956521739130432</v>
      </c>
      <c r="V78" s="4">
        <f t="shared" si="132"/>
        <v>0.46511627906976744</v>
      </c>
      <c r="W78" s="44">
        <v>75</v>
      </c>
      <c r="X78" s="44"/>
      <c r="Y78" s="42">
        <f t="shared" si="119"/>
        <v>0.08</v>
      </c>
      <c r="Z78" s="4">
        <v>250</v>
      </c>
      <c r="AA78" s="4">
        <f t="shared" si="133"/>
        <v>20</v>
      </c>
      <c r="AB78" s="46">
        <f t="shared" si="121"/>
        <v>20</v>
      </c>
      <c r="AC78" s="52">
        <f>AB78/Z78</f>
        <v>0.08</v>
      </c>
      <c r="AD78" s="52">
        <f>AB78/F78</f>
        <v>0.43478260869565216</v>
      </c>
      <c r="AE78" s="45">
        <f>AB78+F78</f>
        <v>66</v>
      </c>
      <c r="AF78" s="52">
        <f>(AB78+F78)/I78</f>
        <v>0.35869565217391303</v>
      </c>
      <c r="AG78" s="1">
        <v>50</v>
      </c>
      <c r="AH78" s="10">
        <f t="shared" si="134"/>
        <v>314.15926535897933</v>
      </c>
      <c r="AI78" s="1">
        <v>3.5000000000000003E-2</v>
      </c>
      <c r="AJ78" s="1">
        <f>0.5*AI78^2*(E78+H78)/1000</f>
        <v>1.8736375000000003E-4</v>
      </c>
      <c r="AK78" s="4">
        <f t="shared" si="138"/>
        <v>9.2460304580230321</v>
      </c>
      <c r="AL78" s="4"/>
      <c r="AM78" s="4">
        <f>SQRT(AK78*2/((E78+H78)/1000))</f>
        <v>7.7750451417771416</v>
      </c>
      <c r="AN78" s="1">
        <v>20</v>
      </c>
      <c r="AO78" s="2" t="s">
        <v>54</v>
      </c>
      <c r="AQ78" s="50">
        <f>E78+(Z78-AB78-F78)</f>
        <v>305.89999999999998</v>
      </c>
      <c r="AR78">
        <f>AQ78/Z78</f>
        <v>1.2235999999999998</v>
      </c>
      <c r="AS78">
        <f>I78/F78</f>
        <v>4</v>
      </c>
      <c r="AT78">
        <f>E78/(Z78-AB78-F78)</f>
        <v>0.66249999999999998</v>
      </c>
      <c r="AV78" s="50">
        <f t="shared" si="103"/>
        <v>305.89999999999998</v>
      </c>
      <c r="AW78">
        <f t="shared" si="104"/>
        <v>121.89999999999998</v>
      </c>
      <c r="AX78" s="50">
        <f t="shared" si="105"/>
        <v>184</v>
      </c>
      <c r="AY78" s="50">
        <f>F78</f>
        <v>46</v>
      </c>
      <c r="AZ78" s="50">
        <f t="shared" si="106"/>
        <v>184</v>
      </c>
      <c r="BA78" s="50">
        <f t="shared" si="107"/>
        <v>230</v>
      </c>
      <c r="BB78">
        <f t="shared" si="108"/>
        <v>1.3299999999999998</v>
      </c>
      <c r="BD78">
        <f t="shared" si="109"/>
        <v>0.91999999999999993</v>
      </c>
      <c r="BF78">
        <f>(Z78-BA78)/BA78*100</f>
        <v>8.695652173913043</v>
      </c>
    </row>
    <row r="79" spans="1:58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42"/>
      <c r="Z79" s="28"/>
      <c r="AA79" s="28"/>
      <c r="AB79" s="46"/>
      <c r="AC79" s="52"/>
      <c r="AD79" s="52"/>
      <c r="AE79" s="45"/>
      <c r="AF79" s="52"/>
      <c r="AG79" s="28"/>
      <c r="AH79" s="28"/>
      <c r="AI79" s="28"/>
      <c r="AJ79" s="28"/>
      <c r="AK79" s="28"/>
      <c r="AL79" s="28"/>
      <c r="AM79" s="28"/>
      <c r="AN79" s="28"/>
      <c r="AO79" s="28"/>
      <c r="AQ79" s="50"/>
      <c r="AV79" s="50"/>
      <c r="AX79" s="50"/>
      <c r="AY79" s="50"/>
      <c r="AZ79" s="50"/>
      <c r="BA79" s="50"/>
    </row>
    <row r="80" spans="1:58" x14ac:dyDescent="0.3">
      <c r="A80" s="2">
        <v>22</v>
      </c>
      <c r="B80" s="2">
        <v>85</v>
      </c>
      <c r="C80" s="2" t="s">
        <v>50</v>
      </c>
      <c r="D80" s="3">
        <f>2.65*(9.8*1000)*G80/9.8</f>
        <v>3.0474999999999999E-2</v>
      </c>
      <c r="E80" s="10">
        <f t="shared" ref="E80:E83" si="139">D80*1000</f>
        <v>30.474999999999998</v>
      </c>
      <c r="F80" s="5">
        <v>11.5</v>
      </c>
      <c r="G80" s="3">
        <f>F80*10^-6</f>
        <v>1.15E-5</v>
      </c>
      <c r="H80" s="2">
        <f t="shared" ref="H80:H83" si="140">I80*1</f>
        <v>218.5</v>
      </c>
      <c r="I80" s="6">
        <v>218.5</v>
      </c>
      <c r="J80" s="7">
        <f>F80/N80</f>
        <v>3.9655172413793106E-2</v>
      </c>
      <c r="K80" s="7">
        <f t="shared" ref="K80:K83" si="141">I80/N80</f>
        <v>0.75344827586206897</v>
      </c>
      <c r="L80" s="8">
        <f t="shared" ref="L80:L83" si="142">N80-I80-F80</f>
        <v>60</v>
      </c>
      <c r="M80" s="9">
        <f t="shared" ref="M80:M83" si="143">L80/N80</f>
        <v>0.20689655172413793</v>
      </c>
      <c r="N80" s="2">
        <v>290</v>
      </c>
      <c r="O80" s="1" t="s">
        <v>46</v>
      </c>
      <c r="P80" s="1"/>
      <c r="Q80" s="4">
        <f>H80/E80</f>
        <v>7.1698113207547172</v>
      </c>
      <c r="R80" s="4">
        <f>S80-I80</f>
        <v>21.5</v>
      </c>
      <c r="S80" s="4">
        <v>240</v>
      </c>
      <c r="T80" s="10">
        <f>R80-F80</f>
        <v>10</v>
      </c>
      <c r="U80" s="11">
        <f>(R80-F80)/F80</f>
        <v>0.86956521739130432</v>
      </c>
      <c r="V80" s="4">
        <f t="shared" ref="V80:V83" si="144">U80/(1+U80)</f>
        <v>0.46511627906976744</v>
      </c>
      <c r="W80" s="44">
        <v>30</v>
      </c>
      <c r="X80" s="44"/>
      <c r="Y80" s="42">
        <f t="shared" si="119"/>
        <v>8.6206896551724137E-3</v>
      </c>
      <c r="Z80" s="4">
        <v>232</v>
      </c>
      <c r="AA80" s="4">
        <f t="shared" ref="AA80:AA83" si="145">S80-Z80</f>
        <v>8</v>
      </c>
      <c r="AB80" s="46">
        <f t="shared" si="121"/>
        <v>2</v>
      </c>
      <c r="AC80" s="52">
        <f>AB80/Z80</f>
        <v>8.6206896551724137E-3</v>
      </c>
      <c r="AD80" s="52">
        <f>AB80/F80</f>
        <v>0.17391304347826086</v>
      </c>
      <c r="AE80" s="45">
        <f>AB80+F80</f>
        <v>13.5</v>
      </c>
      <c r="AF80" s="52">
        <f>(AB80+F80)/I80</f>
        <v>6.1784897025171627E-2</v>
      </c>
      <c r="AG80" s="1">
        <v>50</v>
      </c>
      <c r="AH80" s="10">
        <f t="shared" ref="AH80:AH83" si="146">2*PI()*AG80</f>
        <v>314.15926535897933</v>
      </c>
      <c r="AI80" s="1">
        <v>3.5000000000000003E-2</v>
      </c>
      <c r="AJ80" s="1">
        <f>0.5*AI80^2*(E80+H80)/1000</f>
        <v>1.5249718750000001E-4</v>
      </c>
      <c r="AK80" s="4">
        <f t="shared" ref="AK80" si="147">0.5*AJ80*AH80^2</f>
        <v>7.5254345645187461</v>
      </c>
      <c r="AL80" s="4"/>
      <c r="AM80" s="4">
        <f>SQRT(AK80*2/((E80+H80)/1000))</f>
        <v>7.7750451417771416</v>
      </c>
      <c r="AN80" s="1">
        <v>40</v>
      </c>
      <c r="AO80" s="2" t="s">
        <v>54</v>
      </c>
      <c r="AQ80" s="50">
        <f>E80+(Z80-AB80-F80)</f>
        <v>248.97499999999999</v>
      </c>
      <c r="AR80">
        <f>AQ80/Z80</f>
        <v>1.0731681034482758</v>
      </c>
      <c r="AS80">
        <f>I80/F80</f>
        <v>19</v>
      </c>
      <c r="AT80">
        <f>E80/(Z80-AB80-F80)</f>
        <v>0.13947368421052631</v>
      </c>
      <c r="AV80" s="50">
        <f t="shared" si="103"/>
        <v>248.97499999999999</v>
      </c>
      <c r="AW80">
        <f t="shared" si="104"/>
        <v>30.474999999999994</v>
      </c>
      <c r="AX80" s="50">
        <f t="shared" si="105"/>
        <v>218.5</v>
      </c>
      <c r="AY80" s="50">
        <f>F80</f>
        <v>11.5</v>
      </c>
      <c r="AZ80" s="50">
        <f t="shared" si="106"/>
        <v>218.5</v>
      </c>
      <c r="BA80" s="50">
        <f t="shared" si="107"/>
        <v>230</v>
      </c>
      <c r="BB80">
        <f t="shared" si="108"/>
        <v>1.0825</v>
      </c>
      <c r="BD80">
        <f t="shared" si="109"/>
        <v>0.99137931034482751</v>
      </c>
      <c r="BF80">
        <f>(Z80-BA80)/BA80*100</f>
        <v>0.86956521739130432</v>
      </c>
    </row>
    <row r="81" spans="1:58" x14ac:dyDescent="0.3">
      <c r="A81" s="2"/>
      <c r="B81" s="2">
        <v>86</v>
      </c>
      <c r="C81" s="2" t="s">
        <v>50</v>
      </c>
      <c r="D81" s="3">
        <f t="shared" ref="D81:D83" si="148">2.65*(9.8*1000)*G81/9.8</f>
        <v>6.0949999999999997E-2</v>
      </c>
      <c r="E81" s="10">
        <f t="shared" si="139"/>
        <v>60.949999999999996</v>
      </c>
      <c r="F81" s="5">
        <v>23</v>
      </c>
      <c r="G81" s="3">
        <f t="shared" ref="G81:G83" si="149">F81*10^-6</f>
        <v>2.3E-5</v>
      </c>
      <c r="H81" s="2">
        <f t="shared" si="140"/>
        <v>207</v>
      </c>
      <c r="I81" s="6">
        <v>207</v>
      </c>
      <c r="J81" s="7">
        <f>F81/N81</f>
        <v>7.9310344827586213E-2</v>
      </c>
      <c r="K81" s="7">
        <f t="shared" si="141"/>
        <v>0.71379310344827585</v>
      </c>
      <c r="L81" s="8">
        <f t="shared" si="142"/>
        <v>60</v>
      </c>
      <c r="M81" s="9">
        <f t="shared" si="143"/>
        <v>0.20689655172413793</v>
      </c>
      <c r="N81" s="2">
        <v>290</v>
      </c>
      <c r="O81" s="2" t="s">
        <v>47</v>
      </c>
      <c r="P81" s="2"/>
      <c r="Q81" s="4">
        <f>H81/E81</f>
        <v>3.3962264150943398</v>
      </c>
      <c r="R81" s="4">
        <f>S81-I81</f>
        <v>43</v>
      </c>
      <c r="S81" s="4">
        <v>250</v>
      </c>
      <c r="T81" s="10">
        <f>R81-F81</f>
        <v>20</v>
      </c>
      <c r="U81" s="11">
        <f>(R81-F81)/F81</f>
        <v>0.86956521739130432</v>
      </c>
      <c r="V81" s="4">
        <f t="shared" si="144"/>
        <v>0.46511627906976744</v>
      </c>
      <c r="W81" s="44">
        <v>45</v>
      </c>
      <c r="X81" s="44"/>
      <c r="Y81" s="42">
        <f t="shared" si="119"/>
        <v>2.1276595744680851E-2</v>
      </c>
      <c r="Z81" s="4">
        <v>235</v>
      </c>
      <c r="AA81" s="4">
        <f t="shared" si="145"/>
        <v>15</v>
      </c>
      <c r="AB81" s="46">
        <f t="shared" si="121"/>
        <v>5</v>
      </c>
      <c r="AC81" s="52">
        <f>AB81/Z81</f>
        <v>2.1276595744680851E-2</v>
      </c>
      <c r="AD81" s="52">
        <f>AB81/F81</f>
        <v>0.21739130434782608</v>
      </c>
      <c r="AE81" s="45">
        <f>AB81+F81</f>
        <v>28</v>
      </c>
      <c r="AF81" s="52">
        <f>(AB81+F81)/I81</f>
        <v>0.13526570048309178</v>
      </c>
      <c r="AG81" s="1">
        <v>50</v>
      </c>
      <c r="AH81" s="10">
        <f t="shared" si="146"/>
        <v>314.15926535897933</v>
      </c>
      <c r="AI81" s="1">
        <v>3.5000000000000003E-2</v>
      </c>
      <c r="AJ81" s="1">
        <f>0.5*AI81^2*(E81+H81)/1000</f>
        <v>1.6411937500000002E-4</v>
      </c>
      <c r="AK81" s="4">
        <f>0.5*AJ81*AH81^2</f>
        <v>8.098966529020176</v>
      </c>
      <c r="AL81" s="4"/>
      <c r="AM81" s="4">
        <f>SQRT(AK81*2/((E81+H81)/1000))</f>
        <v>7.7750451417771425</v>
      </c>
      <c r="AN81" s="1">
        <v>40</v>
      </c>
      <c r="AO81" s="2" t="s">
        <v>54</v>
      </c>
      <c r="AQ81" s="50">
        <f>E81+(Z81-AB81-F81)</f>
        <v>267.95</v>
      </c>
      <c r="AR81">
        <f>AQ81/Z81</f>
        <v>1.1402127659574468</v>
      </c>
      <c r="AS81">
        <f>I81/F81</f>
        <v>9</v>
      </c>
      <c r="AT81">
        <f>E81/(Z81-AB81-F81)</f>
        <v>0.2944444444444444</v>
      </c>
      <c r="AV81" s="50">
        <f t="shared" si="103"/>
        <v>267.95</v>
      </c>
      <c r="AW81">
        <f t="shared" si="104"/>
        <v>60.949999999999996</v>
      </c>
      <c r="AX81" s="50">
        <f t="shared" si="105"/>
        <v>207</v>
      </c>
      <c r="AY81" s="50">
        <f>F81</f>
        <v>23</v>
      </c>
      <c r="AZ81" s="50">
        <f t="shared" si="106"/>
        <v>207</v>
      </c>
      <c r="BA81" s="50">
        <f t="shared" si="107"/>
        <v>230</v>
      </c>
      <c r="BB81">
        <f t="shared" si="108"/>
        <v>1.165</v>
      </c>
      <c r="BD81">
        <f t="shared" si="109"/>
        <v>0.97872340425531912</v>
      </c>
      <c r="BF81">
        <f>(Z81-BA81)/BA81*100</f>
        <v>2.1739130434782608</v>
      </c>
    </row>
    <row r="82" spans="1:58" x14ac:dyDescent="0.3">
      <c r="A82" s="2"/>
      <c r="B82" s="2">
        <v>87</v>
      </c>
      <c r="C82" s="2" t="s">
        <v>50</v>
      </c>
      <c r="D82" s="3">
        <f t="shared" si="148"/>
        <v>9.1424999999999992E-2</v>
      </c>
      <c r="E82" s="10">
        <f t="shared" si="139"/>
        <v>91.424999999999997</v>
      </c>
      <c r="F82" s="5">
        <v>34.5</v>
      </c>
      <c r="G82" s="3">
        <f t="shared" si="149"/>
        <v>3.4499999999999998E-5</v>
      </c>
      <c r="H82" s="2">
        <f t="shared" si="140"/>
        <v>195.5</v>
      </c>
      <c r="I82" s="6">
        <v>195.5</v>
      </c>
      <c r="J82" s="7">
        <f>F82/N82</f>
        <v>0.11896551724137931</v>
      </c>
      <c r="K82" s="7">
        <f t="shared" si="141"/>
        <v>0.67413793103448272</v>
      </c>
      <c r="L82" s="8">
        <f t="shared" si="142"/>
        <v>60</v>
      </c>
      <c r="M82" s="9">
        <f t="shared" si="143"/>
        <v>0.20689655172413793</v>
      </c>
      <c r="N82" s="2">
        <v>290</v>
      </c>
      <c r="O82" s="2" t="s">
        <v>48</v>
      </c>
      <c r="P82" s="2"/>
      <c r="Q82" s="4">
        <f>H82/E82</f>
        <v>2.1383647798742138</v>
      </c>
      <c r="R82" s="4">
        <f>S82-I82</f>
        <v>59.5</v>
      </c>
      <c r="S82" s="4">
        <v>255</v>
      </c>
      <c r="T82" s="10">
        <f>R82-F82</f>
        <v>25</v>
      </c>
      <c r="U82" s="11">
        <f>(R82-F82)/F82</f>
        <v>0.72463768115942029</v>
      </c>
      <c r="V82" s="4">
        <f t="shared" si="144"/>
        <v>0.42016806722689071</v>
      </c>
      <c r="W82" s="44">
        <v>60</v>
      </c>
      <c r="X82" s="44"/>
      <c r="Y82" s="42">
        <f t="shared" si="119"/>
        <v>3.3613445378151259E-2</v>
      </c>
      <c r="Z82" s="4">
        <v>238</v>
      </c>
      <c r="AA82" s="4">
        <f t="shared" si="145"/>
        <v>17</v>
      </c>
      <c r="AB82" s="46">
        <f t="shared" si="121"/>
        <v>8</v>
      </c>
      <c r="AC82" s="52">
        <f>AB82/Z82</f>
        <v>3.3613445378151259E-2</v>
      </c>
      <c r="AD82" s="52">
        <f>AB82/F82</f>
        <v>0.2318840579710145</v>
      </c>
      <c r="AE82" s="45">
        <f>AB82+F82</f>
        <v>42.5</v>
      </c>
      <c r="AF82" s="52">
        <f>(AB82+F82)/I82</f>
        <v>0.21739130434782608</v>
      </c>
      <c r="AG82" s="1">
        <v>50</v>
      </c>
      <c r="AH82" s="10">
        <f t="shared" si="146"/>
        <v>314.15926535897933</v>
      </c>
      <c r="AI82" s="1">
        <v>3.5000000000000003E-2</v>
      </c>
      <c r="AJ82" s="1">
        <f>0.5*AI82^2*(E82+H82)/1000</f>
        <v>1.7574156250000004E-4</v>
      </c>
      <c r="AK82" s="4">
        <f t="shared" ref="AK82:AK83" si="150">0.5*AJ82*AH82^2</f>
        <v>8.672498493521605</v>
      </c>
      <c r="AL82" s="4"/>
      <c r="AM82" s="4">
        <f>SQRT(AK82*2/((E82+H82)/1000))</f>
        <v>7.7750451417771425</v>
      </c>
      <c r="AN82" s="1">
        <v>40</v>
      </c>
      <c r="AO82" s="2" t="s">
        <v>54</v>
      </c>
      <c r="AQ82" s="50">
        <f>E82+(Z82-AB82-F82)</f>
        <v>286.92500000000001</v>
      </c>
      <c r="AR82">
        <f>AQ82/Z82</f>
        <v>1.2055672268907565</v>
      </c>
      <c r="AS82">
        <f>I82/F82</f>
        <v>5.666666666666667</v>
      </c>
      <c r="AT82">
        <f>E82/(Z82-AB82-F82)</f>
        <v>0.46764705882352942</v>
      </c>
      <c r="AV82" s="50">
        <f t="shared" si="103"/>
        <v>286.92500000000001</v>
      </c>
      <c r="AW82">
        <f t="shared" si="104"/>
        <v>91.424999999999997</v>
      </c>
      <c r="AX82" s="50">
        <f t="shared" si="105"/>
        <v>195.5</v>
      </c>
      <c r="AY82" s="50">
        <f>F82</f>
        <v>34.5</v>
      </c>
      <c r="AZ82" s="50">
        <f t="shared" si="106"/>
        <v>195.5</v>
      </c>
      <c r="BA82" s="50">
        <f t="shared" si="107"/>
        <v>230</v>
      </c>
      <c r="BB82">
        <f t="shared" si="108"/>
        <v>1.2475000000000001</v>
      </c>
      <c r="BD82">
        <f t="shared" si="109"/>
        <v>0.96638655462184886</v>
      </c>
      <c r="BF82">
        <f>(Z82-BA82)/BA82*100</f>
        <v>3.4782608695652173</v>
      </c>
    </row>
    <row r="83" spans="1:58" x14ac:dyDescent="0.3">
      <c r="A83" s="2"/>
      <c r="B83" s="2">
        <v>88</v>
      </c>
      <c r="C83" s="2" t="s">
        <v>50</v>
      </c>
      <c r="D83" s="3">
        <f t="shared" si="148"/>
        <v>0.12189999999999999</v>
      </c>
      <c r="E83" s="10">
        <f t="shared" si="139"/>
        <v>121.89999999999999</v>
      </c>
      <c r="F83" s="5">
        <v>46</v>
      </c>
      <c r="G83" s="3">
        <f t="shared" si="149"/>
        <v>4.6E-5</v>
      </c>
      <c r="H83" s="2">
        <f t="shared" si="140"/>
        <v>184</v>
      </c>
      <c r="I83" s="6">
        <v>184</v>
      </c>
      <c r="J83" s="7">
        <f>F83/N83</f>
        <v>0.15862068965517243</v>
      </c>
      <c r="K83" s="7">
        <f t="shared" si="141"/>
        <v>0.6344827586206897</v>
      </c>
      <c r="L83" s="8">
        <f t="shared" si="142"/>
        <v>60</v>
      </c>
      <c r="M83" s="9">
        <f t="shared" si="143"/>
        <v>0.20689655172413793</v>
      </c>
      <c r="N83" s="2">
        <v>290</v>
      </c>
      <c r="O83" s="2" t="s">
        <v>49</v>
      </c>
      <c r="P83" s="2"/>
      <c r="Q83" s="4">
        <f>H83/E83</f>
        <v>1.5094339622641511</v>
      </c>
      <c r="R83" s="4">
        <f>S83-I83</f>
        <v>81</v>
      </c>
      <c r="S83" s="4">
        <v>265</v>
      </c>
      <c r="T83" s="10">
        <f>R83-F83</f>
        <v>35</v>
      </c>
      <c r="U83" s="11">
        <f>(R83-F83)/F83</f>
        <v>0.76086956521739135</v>
      </c>
      <c r="V83" s="4">
        <f t="shared" si="144"/>
        <v>0.4320987654320988</v>
      </c>
      <c r="W83" s="44">
        <v>75</v>
      </c>
      <c r="X83" s="44"/>
      <c r="Y83" s="42">
        <f t="shared" si="119"/>
        <v>4.1666666666666664E-2</v>
      </c>
      <c r="Z83" s="4">
        <v>240</v>
      </c>
      <c r="AA83" s="4">
        <f t="shared" si="145"/>
        <v>25</v>
      </c>
      <c r="AB83" s="46">
        <f t="shared" si="121"/>
        <v>10</v>
      </c>
      <c r="AC83" s="52">
        <f>AB83/Z83</f>
        <v>4.1666666666666664E-2</v>
      </c>
      <c r="AD83" s="52">
        <f>AB83/F83</f>
        <v>0.21739130434782608</v>
      </c>
      <c r="AE83" s="45">
        <f>AB83+F83</f>
        <v>56</v>
      </c>
      <c r="AF83" s="52">
        <f>(AB83+F83)/I83</f>
        <v>0.30434782608695654</v>
      </c>
      <c r="AG83" s="1">
        <v>50</v>
      </c>
      <c r="AH83" s="10">
        <f t="shared" si="146"/>
        <v>314.15926535897933</v>
      </c>
      <c r="AI83" s="1">
        <v>3.5000000000000003E-2</v>
      </c>
      <c r="AJ83" s="1">
        <f>0.5*AI83^2*(E83+H83)/1000</f>
        <v>1.8736375000000003E-4</v>
      </c>
      <c r="AK83" s="4">
        <f t="shared" si="150"/>
        <v>9.2460304580230321</v>
      </c>
      <c r="AL83" s="4"/>
      <c r="AM83" s="4">
        <f>SQRT(AK83*2/((E83+H83)/1000))</f>
        <v>7.7750451417771416</v>
      </c>
      <c r="AN83" s="1">
        <v>40</v>
      </c>
      <c r="AO83" s="2" t="s">
        <v>54</v>
      </c>
      <c r="AQ83" s="50">
        <f>E83+(Z83-AB83-F83)</f>
        <v>305.89999999999998</v>
      </c>
      <c r="AR83">
        <f>AQ83/Z83</f>
        <v>1.2745833333333332</v>
      </c>
      <c r="AS83">
        <f>I83/F83</f>
        <v>4</v>
      </c>
      <c r="AT83">
        <f>E83/(Z83-AB83-F83)</f>
        <v>0.66249999999999998</v>
      </c>
      <c r="AV83" s="50">
        <f t="shared" si="103"/>
        <v>305.89999999999998</v>
      </c>
      <c r="AW83">
        <f t="shared" si="104"/>
        <v>121.89999999999998</v>
      </c>
      <c r="AX83" s="50">
        <f t="shared" si="105"/>
        <v>184</v>
      </c>
      <c r="AY83" s="50">
        <f>F83</f>
        <v>46</v>
      </c>
      <c r="AZ83" s="50">
        <f t="shared" si="106"/>
        <v>184</v>
      </c>
      <c r="BA83" s="50">
        <f t="shared" si="107"/>
        <v>230</v>
      </c>
      <c r="BB83">
        <f t="shared" si="108"/>
        <v>1.3299999999999998</v>
      </c>
      <c r="BD83">
        <f t="shared" si="109"/>
        <v>0.95833333333333337</v>
      </c>
      <c r="BF83">
        <f>(Z83-BA83)/BA83*100</f>
        <v>4.3478260869565215</v>
      </c>
    </row>
    <row r="84" spans="1:58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42"/>
      <c r="Z84" s="28"/>
      <c r="AA84" s="28"/>
      <c r="AB84" s="46"/>
      <c r="AC84" s="52"/>
      <c r="AD84" s="52"/>
      <c r="AE84" s="45"/>
      <c r="AF84" s="52"/>
      <c r="AG84" s="28"/>
      <c r="AH84" s="28"/>
      <c r="AI84" s="28"/>
      <c r="AJ84" s="28"/>
      <c r="AK84" s="28"/>
      <c r="AL84" s="28"/>
      <c r="AM84" s="28"/>
      <c r="AN84" s="28"/>
      <c r="AO84" s="28"/>
      <c r="AQ84" s="50"/>
      <c r="AV84" s="50"/>
      <c r="AX84" s="50"/>
      <c r="AY84" s="50"/>
      <c r="AZ84" s="50"/>
      <c r="BA84" s="50"/>
    </row>
    <row r="85" spans="1:58" x14ac:dyDescent="0.3">
      <c r="A85" s="2">
        <v>23</v>
      </c>
      <c r="B85" s="2">
        <v>89</v>
      </c>
      <c r="C85" s="2" t="s">
        <v>50</v>
      </c>
      <c r="D85" s="3">
        <f>2.65*(9.8*1000)*G85/9.8</f>
        <v>3.0474999999999999E-2</v>
      </c>
      <c r="E85" s="10">
        <f t="shared" ref="E85:E88" si="151">D85*1000</f>
        <v>30.474999999999998</v>
      </c>
      <c r="F85" s="5">
        <v>11.5</v>
      </c>
      <c r="G85" s="3">
        <f>F85*10^-6</f>
        <v>1.15E-5</v>
      </c>
      <c r="H85" s="2">
        <f t="shared" ref="H85:H88" si="152">I85*1</f>
        <v>218.5</v>
      </c>
      <c r="I85" s="6">
        <v>218.5</v>
      </c>
      <c r="J85" s="7">
        <f>F85/N85</f>
        <v>3.9655172413793106E-2</v>
      </c>
      <c r="K85" s="7">
        <f t="shared" ref="K85:K88" si="153">I85/N85</f>
        <v>0.75344827586206897</v>
      </c>
      <c r="L85" s="8">
        <f t="shared" ref="L85:L88" si="154">N85-I85-F85</f>
        <v>60</v>
      </c>
      <c r="M85" s="9">
        <f t="shared" ref="M85:M88" si="155">L85/N85</f>
        <v>0.20689655172413793</v>
      </c>
      <c r="N85" s="2">
        <v>290</v>
      </c>
      <c r="O85" s="1" t="s">
        <v>46</v>
      </c>
      <c r="P85" s="1"/>
      <c r="Q85" s="4">
        <f>H85/E85</f>
        <v>7.1698113207547172</v>
      </c>
      <c r="R85" s="4">
        <f>S85-I85</f>
        <v>21.5</v>
      </c>
      <c r="S85" s="4">
        <v>240</v>
      </c>
      <c r="T85" s="10">
        <f>R85-F85</f>
        <v>10</v>
      </c>
      <c r="U85" s="11">
        <f>(R85-F85)/F85</f>
        <v>0.86956521739130432</v>
      </c>
      <c r="V85" s="4">
        <f t="shared" ref="V85:V88" si="156">U85/(1+U85)</f>
        <v>0.46511627906976744</v>
      </c>
      <c r="W85" s="44">
        <v>30</v>
      </c>
      <c r="X85" s="44"/>
      <c r="Y85" s="42">
        <f t="shared" si="119"/>
        <v>4.329004329004329E-3</v>
      </c>
      <c r="Z85" s="4">
        <v>231</v>
      </c>
      <c r="AA85" s="4">
        <f t="shared" ref="AA85:AA88" si="157">S85-Z85</f>
        <v>9</v>
      </c>
      <c r="AB85" s="46">
        <f t="shared" si="121"/>
        <v>1</v>
      </c>
      <c r="AC85" s="52">
        <f>AB85/Z85</f>
        <v>4.329004329004329E-3</v>
      </c>
      <c r="AD85" s="52">
        <f>AB85/F85</f>
        <v>8.6956521739130432E-2</v>
      </c>
      <c r="AE85" s="45">
        <f>AB85+F85</f>
        <v>12.5</v>
      </c>
      <c r="AF85" s="52">
        <f>(AB85+F85)/I85</f>
        <v>5.7208237986270026E-2</v>
      </c>
      <c r="AG85" s="1">
        <v>50</v>
      </c>
      <c r="AH85" s="10">
        <f t="shared" ref="AH85:AH88" si="158">2*PI()*AG85</f>
        <v>314.15926535897933</v>
      </c>
      <c r="AI85" s="1">
        <v>3.5000000000000003E-2</v>
      </c>
      <c r="AJ85" s="1">
        <f>0.5*AI85^2*(E85+H85)/1000</f>
        <v>1.5249718750000001E-4</v>
      </c>
      <c r="AK85" s="4">
        <f t="shared" ref="AK85" si="159">0.5*AJ85*AH85^2</f>
        <v>7.5254345645187461</v>
      </c>
      <c r="AL85" s="4"/>
      <c r="AM85" s="4">
        <f>SQRT(AK85*2/((E85+H85)/1000))</f>
        <v>7.7750451417771416</v>
      </c>
      <c r="AN85" s="1">
        <v>80</v>
      </c>
      <c r="AO85" s="2" t="s">
        <v>54</v>
      </c>
      <c r="AQ85" s="50">
        <f>E85+(Z85-AB85-F85)</f>
        <v>248.97499999999999</v>
      </c>
      <c r="AR85">
        <f>AQ85/Z85</f>
        <v>1.0778138528138528</v>
      </c>
      <c r="AS85">
        <f>I85/F85</f>
        <v>19</v>
      </c>
      <c r="AT85">
        <f>E85/(Z85-AB85-F85)</f>
        <v>0.13947368421052631</v>
      </c>
      <c r="AV85" s="50">
        <f t="shared" si="103"/>
        <v>248.97499999999999</v>
      </c>
      <c r="AW85">
        <f t="shared" si="104"/>
        <v>30.474999999999994</v>
      </c>
      <c r="AX85" s="50">
        <f t="shared" si="105"/>
        <v>218.5</v>
      </c>
      <c r="AY85" s="50">
        <f>F85</f>
        <v>11.5</v>
      </c>
      <c r="AZ85" s="50">
        <f t="shared" si="106"/>
        <v>218.5</v>
      </c>
      <c r="BA85" s="50">
        <f t="shared" si="107"/>
        <v>230</v>
      </c>
      <c r="BB85">
        <f t="shared" si="108"/>
        <v>1.0825</v>
      </c>
      <c r="BD85">
        <f t="shared" si="109"/>
        <v>0.9956709956709956</v>
      </c>
      <c r="BF85">
        <f>(Z85-BA85)/BA85*100</f>
        <v>0.43478260869565216</v>
      </c>
    </row>
    <row r="86" spans="1:58" x14ac:dyDescent="0.3">
      <c r="A86" s="2"/>
      <c r="B86" s="2">
        <v>90</v>
      </c>
      <c r="C86" s="2" t="s">
        <v>50</v>
      </c>
      <c r="D86" s="3">
        <f t="shared" ref="D86:D88" si="160">2.65*(9.8*1000)*G86/9.8</f>
        <v>6.0949999999999997E-2</v>
      </c>
      <c r="E86" s="10">
        <f t="shared" si="151"/>
        <v>60.949999999999996</v>
      </c>
      <c r="F86" s="5">
        <v>23</v>
      </c>
      <c r="G86" s="3">
        <f t="shared" ref="G86:G88" si="161">F86*10^-6</f>
        <v>2.3E-5</v>
      </c>
      <c r="H86" s="2">
        <f t="shared" si="152"/>
        <v>207</v>
      </c>
      <c r="I86" s="6">
        <v>207</v>
      </c>
      <c r="J86" s="7">
        <f>F86/N86</f>
        <v>7.9310344827586213E-2</v>
      </c>
      <c r="K86" s="7">
        <f t="shared" si="153"/>
        <v>0.71379310344827585</v>
      </c>
      <c r="L86" s="8">
        <f t="shared" si="154"/>
        <v>60</v>
      </c>
      <c r="M86" s="9">
        <f t="shared" si="155"/>
        <v>0.20689655172413793</v>
      </c>
      <c r="N86" s="2">
        <v>290</v>
      </c>
      <c r="O86" s="2" t="s">
        <v>47</v>
      </c>
      <c r="P86" s="2"/>
      <c r="Q86" s="4">
        <f>H86/E86</f>
        <v>3.3962264150943398</v>
      </c>
      <c r="R86" s="4">
        <f>S86-I86</f>
        <v>43</v>
      </c>
      <c r="S86" s="4">
        <v>250</v>
      </c>
      <c r="T86" s="10">
        <f>R86-F86</f>
        <v>20</v>
      </c>
      <c r="U86" s="11">
        <f>(R86-F86)/F86</f>
        <v>0.86956521739130432</v>
      </c>
      <c r="V86" s="4">
        <f t="shared" si="156"/>
        <v>0.46511627906976744</v>
      </c>
      <c r="W86" s="44">
        <v>45</v>
      </c>
      <c r="X86" s="44"/>
      <c r="Y86" s="42">
        <f t="shared" si="119"/>
        <v>1.2875536480686695E-2</v>
      </c>
      <c r="Z86" s="4">
        <v>233</v>
      </c>
      <c r="AA86" s="4">
        <f t="shared" si="157"/>
        <v>17</v>
      </c>
      <c r="AB86" s="46">
        <f t="shared" si="121"/>
        <v>3</v>
      </c>
      <c r="AC86" s="52">
        <f>AB86/Z86</f>
        <v>1.2875536480686695E-2</v>
      </c>
      <c r="AD86" s="52">
        <f>AB86/F86</f>
        <v>0.13043478260869565</v>
      </c>
      <c r="AE86" s="45">
        <f>AB86+F86</f>
        <v>26</v>
      </c>
      <c r="AF86" s="52">
        <f>(AB86+F86)/I86</f>
        <v>0.12560386473429952</v>
      </c>
      <c r="AG86" s="1">
        <v>50</v>
      </c>
      <c r="AH86" s="10">
        <f t="shared" si="158"/>
        <v>314.15926535897933</v>
      </c>
      <c r="AI86" s="1">
        <v>3.5000000000000003E-2</v>
      </c>
      <c r="AJ86" s="1">
        <f>0.5*AI86^2*(E86+H86)/1000</f>
        <v>1.6411937500000002E-4</v>
      </c>
      <c r="AK86" s="4">
        <f>0.5*AJ86*AH86^2</f>
        <v>8.098966529020176</v>
      </c>
      <c r="AL86" s="4"/>
      <c r="AM86" s="4">
        <f>SQRT(AK86*2/((E86+H86)/1000))</f>
        <v>7.7750451417771425</v>
      </c>
      <c r="AN86" s="1">
        <v>80</v>
      </c>
      <c r="AO86" s="2" t="s">
        <v>54</v>
      </c>
      <c r="AQ86" s="50">
        <f>E86+(Z86-AB86-F86)</f>
        <v>267.95</v>
      </c>
      <c r="AR86">
        <f>AQ86/Z86</f>
        <v>1.1499999999999999</v>
      </c>
      <c r="AS86">
        <f>I86/F86</f>
        <v>9</v>
      </c>
      <c r="AT86">
        <f>E86/(Z86-AB86-F86)</f>
        <v>0.2944444444444444</v>
      </c>
      <c r="AV86" s="50">
        <f t="shared" si="103"/>
        <v>267.95</v>
      </c>
      <c r="AW86">
        <f t="shared" si="104"/>
        <v>60.949999999999996</v>
      </c>
      <c r="AX86" s="50">
        <f t="shared" si="105"/>
        <v>207</v>
      </c>
      <c r="AY86" s="50">
        <f>F86</f>
        <v>23</v>
      </c>
      <c r="AZ86" s="50">
        <f t="shared" si="106"/>
        <v>207</v>
      </c>
      <c r="BA86" s="50">
        <f t="shared" si="107"/>
        <v>230</v>
      </c>
      <c r="BB86">
        <f t="shared" si="108"/>
        <v>1.165</v>
      </c>
      <c r="BD86">
        <f t="shared" si="109"/>
        <v>0.98712446351931316</v>
      </c>
      <c r="BF86">
        <f>(Z86-BA86)/BA86*100</f>
        <v>1.3043478260869565</v>
      </c>
    </row>
    <row r="87" spans="1:58" x14ac:dyDescent="0.3">
      <c r="A87" s="2"/>
      <c r="B87" s="2">
        <v>91</v>
      </c>
      <c r="C87" s="2" t="s">
        <v>50</v>
      </c>
      <c r="D87" s="3">
        <f t="shared" si="160"/>
        <v>9.1424999999999992E-2</v>
      </c>
      <c r="E87" s="10">
        <f t="shared" si="151"/>
        <v>91.424999999999997</v>
      </c>
      <c r="F87" s="5">
        <v>34.5</v>
      </c>
      <c r="G87" s="3">
        <f t="shared" si="161"/>
        <v>3.4499999999999998E-5</v>
      </c>
      <c r="H87" s="2">
        <f t="shared" si="152"/>
        <v>195.5</v>
      </c>
      <c r="I87" s="6">
        <v>195.5</v>
      </c>
      <c r="J87" s="7">
        <f>F87/N87</f>
        <v>0.11896551724137931</v>
      </c>
      <c r="K87" s="7">
        <f t="shared" si="153"/>
        <v>0.67413793103448272</v>
      </c>
      <c r="L87" s="8">
        <f t="shared" si="154"/>
        <v>60</v>
      </c>
      <c r="M87" s="9">
        <f t="shared" si="155"/>
        <v>0.20689655172413793</v>
      </c>
      <c r="N87" s="2">
        <v>290</v>
      </c>
      <c r="O87" s="2" t="s">
        <v>48</v>
      </c>
      <c r="P87" s="2"/>
      <c r="Q87" s="4">
        <f>H87/E87</f>
        <v>2.1383647798742138</v>
      </c>
      <c r="R87" s="4">
        <f>S87-I87</f>
        <v>69.5</v>
      </c>
      <c r="S87" s="4">
        <v>265</v>
      </c>
      <c r="T87" s="10">
        <f>R87-F87</f>
        <v>35</v>
      </c>
      <c r="U87" s="11">
        <f>(R87-F87)/F87</f>
        <v>1.0144927536231885</v>
      </c>
      <c r="V87" s="4">
        <f t="shared" si="156"/>
        <v>0.50359712230215825</v>
      </c>
      <c r="W87" s="44">
        <v>60</v>
      </c>
      <c r="X87" s="44"/>
      <c r="Y87" s="42">
        <f t="shared" si="119"/>
        <v>2.1276595744680851E-2</v>
      </c>
      <c r="Z87" s="4">
        <v>235</v>
      </c>
      <c r="AA87" s="4">
        <f t="shared" si="157"/>
        <v>30</v>
      </c>
      <c r="AB87" s="46">
        <f t="shared" si="121"/>
        <v>5</v>
      </c>
      <c r="AC87" s="52">
        <f>AB87/Z87</f>
        <v>2.1276595744680851E-2</v>
      </c>
      <c r="AD87" s="52">
        <f>AB87/F87</f>
        <v>0.14492753623188406</v>
      </c>
      <c r="AE87" s="45">
        <f>AB87+F87</f>
        <v>39.5</v>
      </c>
      <c r="AF87" s="52">
        <f>(AB87+F87)/I87</f>
        <v>0.20204603580562661</v>
      </c>
      <c r="AG87" s="1">
        <v>50</v>
      </c>
      <c r="AH87" s="10">
        <f t="shared" si="158"/>
        <v>314.15926535897933</v>
      </c>
      <c r="AI87" s="1">
        <v>3.5000000000000003E-2</v>
      </c>
      <c r="AJ87" s="1">
        <f>0.5*AI87^2*(E87+H87)/1000</f>
        <v>1.7574156250000004E-4</v>
      </c>
      <c r="AK87" s="4">
        <f t="shared" ref="AK87:AK88" si="162">0.5*AJ87*AH87^2</f>
        <v>8.672498493521605</v>
      </c>
      <c r="AL87" s="4"/>
      <c r="AM87" s="4">
        <f>SQRT(AK87*2/((E87+H87)/1000))</f>
        <v>7.7750451417771425</v>
      </c>
      <c r="AN87" s="1">
        <v>80</v>
      </c>
      <c r="AO87" s="2" t="s">
        <v>54</v>
      </c>
      <c r="AQ87" s="50">
        <f>E87+(Z87-AB87-F87)</f>
        <v>286.92500000000001</v>
      </c>
      <c r="AR87">
        <f>AQ87/Z87</f>
        <v>1.2209574468085107</v>
      </c>
      <c r="AS87">
        <f>I87/F87</f>
        <v>5.666666666666667</v>
      </c>
      <c r="AT87">
        <f>E87/(Z87-AB87-F87)</f>
        <v>0.46764705882352942</v>
      </c>
      <c r="AV87" s="50">
        <f t="shared" si="103"/>
        <v>286.92500000000001</v>
      </c>
      <c r="AW87">
        <f t="shared" si="104"/>
        <v>91.424999999999997</v>
      </c>
      <c r="AX87" s="50">
        <f t="shared" si="105"/>
        <v>195.5</v>
      </c>
      <c r="AY87" s="50">
        <f>F87</f>
        <v>34.5</v>
      </c>
      <c r="AZ87" s="50">
        <f t="shared" si="106"/>
        <v>195.5</v>
      </c>
      <c r="BA87" s="50">
        <f t="shared" si="107"/>
        <v>230</v>
      </c>
      <c r="BB87">
        <f t="shared" si="108"/>
        <v>1.2475000000000001</v>
      </c>
      <c r="BD87">
        <f t="shared" si="109"/>
        <v>0.97872340425531912</v>
      </c>
      <c r="BF87">
        <f>(Z87-BA87)/BA87*100</f>
        <v>2.1739130434782608</v>
      </c>
    </row>
    <row r="88" spans="1:58" x14ac:dyDescent="0.3">
      <c r="A88" s="2"/>
      <c r="B88" s="2">
        <v>92</v>
      </c>
      <c r="C88" s="2" t="s">
        <v>50</v>
      </c>
      <c r="D88" s="3">
        <f t="shared" si="160"/>
        <v>0.12189999999999999</v>
      </c>
      <c r="E88" s="10">
        <f t="shared" si="151"/>
        <v>121.89999999999999</v>
      </c>
      <c r="F88" s="5">
        <v>46</v>
      </c>
      <c r="G88" s="3">
        <f t="shared" si="161"/>
        <v>4.6E-5</v>
      </c>
      <c r="H88" s="2">
        <f t="shared" si="152"/>
        <v>184</v>
      </c>
      <c r="I88" s="6">
        <v>184</v>
      </c>
      <c r="J88" s="7">
        <f>F88/N88</f>
        <v>0.15862068965517243</v>
      </c>
      <c r="K88" s="7">
        <f t="shared" si="153"/>
        <v>0.6344827586206897</v>
      </c>
      <c r="L88" s="8">
        <f t="shared" si="154"/>
        <v>60</v>
      </c>
      <c r="M88" s="9">
        <f t="shared" si="155"/>
        <v>0.20689655172413793</v>
      </c>
      <c r="N88" s="2">
        <v>290</v>
      </c>
      <c r="O88" s="2" t="s">
        <v>49</v>
      </c>
      <c r="P88" s="2"/>
      <c r="Q88" s="4">
        <f>H88/E88</f>
        <v>1.5094339622641511</v>
      </c>
      <c r="R88" s="4">
        <f>S88-I88</f>
        <v>86</v>
      </c>
      <c r="S88" s="4">
        <v>270</v>
      </c>
      <c r="T88" s="10">
        <f>R88-F88</f>
        <v>40</v>
      </c>
      <c r="U88" s="11">
        <f>(R88-F88)/F88</f>
        <v>0.86956521739130432</v>
      </c>
      <c r="V88" s="4">
        <f t="shared" si="156"/>
        <v>0.46511627906976744</v>
      </c>
      <c r="W88" s="44">
        <v>75</v>
      </c>
      <c r="X88" s="44"/>
      <c r="Y88" s="42">
        <f t="shared" si="119"/>
        <v>3.3613445378151259E-2</v>
      </c>
      <c r="Z88" s="4">
        <v>238</v>
      </c>
      <c r="AA88" s="4">
        <f t="shared" si="157"/>
        <v>32</v>
      </c>
      <c r="AB88" s="46">
        <f t="shared" si="121"/>
        <v>8</v>
      </c>
      <c r="AC88" s="52">
        <f>AB88/Z88</f>
        <v>3.3613445378151259E-2</v>
      </c>
      <c r="AD88" s="52">
        <f>AB88/F88</f>
        <v>0.17391304347826086</v>
      </c>
      <c r="AE88" s="45">
        <f>AB88+F88</f>
        <v>54</v>
      </c>
      <c r="AF88" s="52">
        <f>(AB88+F88)/I88</f>
        <v>0.29347826086956524</v>
      </c>
      <c r="AG88" s="1">
        <v>50</v>
      </c>
      <c r="AH88" s="10">
        <f t="shared" si="158"/>
        <v>314.15926535897933</v>
      </c>
      <c r="AI88" s="1">
        <v>3.5000000000000003E-2</v>
      </c>
      <c r="AJ88" s="1">
        <f>0.5*AI88^2*(E88+H88)/1000</f>
        <v>1.8736375000000003E-4</v>
      </c>
      <c r="AK88" s="4">
        <f t="shared" si="162"/>
        <v>9.2460304580230321</v>
      </c>
      <c r="AL88" s="4"/>
      <c r="AM88" s="4">
        <f>SQRT(AK88*2/((E88+H88)/1000))</f>
        <v>7.7750451417771416</v>
      </c>
      <c r="AN88" s="1">
        <v>80</v>
      </c>
      <c r="AO88" s="2" t="s">
        <v>54</v>
      </c>
      <c r="AQ88" s="50">
        <f>E88+(Z88-AB88-F88)</f>
        <v>305.89999999999998</v>
      </c>
      <c r="AR88">
        <f>AQ88/Z88</f>
        <v>1.2852941176470587</v>
      </c>
      <c r="AS88">
        <f>I88/F88</f>
        <v>4</v>
      </c>
      <c r="AT88">
        <f>E88/(Z88-AB88-F88)</f>
        <v>0.66249999999999998</v>
      </c>
      <c r="AV88" s="50">
        <f t="shared" si="103"/>
        <v>305.89999999999998</v>
      </c>
      <c r="AW88">
        <f t="shared" si="104"/>
        <v>121.89999999999998</v>
      </c>
      <c r="AX88" s="50">
        <f t="shared" si="105"/>
        <v>184</v>
      </c>
      <c r="AY88" s="50">
        <f>F88</f>
        <v>46</v>
      </c>
      <c r="AZ88" s="50">
        <f t="shared" si="106"/>
        <v>184</v>
      </c>
      <c r="BA88" s="50">
        <f t="shared" si="107"/>
        <v>230</v>
      </c>
      <c r="BB88">
        <f t="shared" si="108"/>
        <v>1.3299999999999998</v>
      </c>
      <c r="BD88">
        <f t="shared" si="109"/>
        <v>0.96638655462184875</v>
      </c>
      <c r="BF88">
        <f>(Z88-BA88)/BA88*100</f>
        <v>3.4782608695652173</v>
      </c>
    </row>
    <row r="89" spans="1:58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42"/>
      <c r="Z89" s="28"/>
      <c r="AA89" s="28"/>
      <c r="AB89" s="46"/>
      <c r="AC89" s="52"/>
      <c r="AD89" s="52"/>
      <c r="AE89" s="45"/>
      <c r="AF89" s="52"/>
      <c r="AG89" s="28"/>
      <c r="AH89" s="28"/>
      <c r="AI89" s="28"/>
      <c r="AJ89" s="28"/>
      <c r="AK89" s="28"/>
      <c r="AL89" s="28"/>
      <c r="AM89" s="28"/>
      <c r="AN89" s="28"/>
      <c r="AO89" s="28"/>
      <c r="AQ89" s="50"/>
      <c r="AV89" s="50"/>
      <c r="AX89" s="50"/>
      <c r="AY89" s="50"/>
      <c r="AZ89" s="50"/>
      <c r="BA89" s="50"/>
    </row>
    <row r="90" spans="1:58" x14ac:dyDescent="0.3">
      <c r="A90" s="2">
        <v>24</v>
      </c>
      <c r="B90" s="2">
        <v>93</v>
      </c>
      <c r="C90" s="2" t="s">
        <v>50</v>
      </c>
      <c r="D90" s="3">
        <f>2.65*(9.8*1000)*G90/9.8</f>
        <v>3.0474999999999999E-2</v>
      </c>
      <c r="E90" s="10">
        <f t="shared" ref="E90:E93" si="163">D90*1000</f>
        <v>30.474999999999998</v>
      </c>
      <c r="F90" s="5">
        <v>11.5</v>
      </c>
      <c r="G90" s="3">
        <f>F90*10^-6</f>
        <v>1.15E-5</v>
      </c>
      <c r="H90" s="2">
        <f t="shared" ref="H90:H93" si="164">I90*1</f>
        <v>218.5</v>
      </c>
      <c r="I90" s="6">
        <v>218.5</v>
      </c>
      <c r="J90" s="7">
        <f>F90/N90</f>
        <v>3.9655172413793106E-2</v>
      </c>
      <c r="K90" s="7">
        <f t="shared" ref="K90:K93" si="165">I90/N90</f>
        <v>0.75344827586206897</v>
      </c>
      <c r="L90" s="8">
        <f t="shared" ref="L90:L93" si="166">N90-I90-F90</f>
        <v>60</v>
      </c>
      <c r="M90" s="9">
        <f t="shared" ref="M90:M93" si="167">L90/N90</f>
        <v>0.20689655172413793</v>
      </c>
      <c r="N90" s="2">
        <v>290</v>
      </c>
      <c r="O90" s="1" t="s">
        <v>46</v>
      </c>
      <c r="P90" s="1"/>
      <c r="Q90" s="4">
        <f>H90/E90</f>
        <v>7.1698113207547172</v>
      </c>
      <c r="R90" s="4">
        <f>S90-I90</f>
        <v>21.5</v>
      </c>
      <c r="S90" s="4">
        <v>240</v>
      </c>
      <c r="T90" s="10">
        <f>R90-F90</f>
        <v>10</v>
      </c>
      <c r="U90" s="11">
        <f>(R90-F90)/F90</f>
        <v>0.86956521739130432</v>
      </c>
      <c r="V90" s="4">
        <f t="shared" ref="V90:V93" si="168">U90/(1+U90)</f>
        <v>0.46511627906976744</v>
      </c>
      <c r="W90" s="44">
        <v>30</v>
      </c>
      <c r="X90" s="44"/>
      <c r="Y90" s="42">
        <f t="shared" si="119"/>
        <v>1.2875536480686695E-2</v>
      </c>
      <c r="Z90" s="4">
        <v>233</v>
      </c>
      <c r="AA90" s="4">
        <f t="shared" ref="AA90:AA93" si="169">S90-Z90</f>
        <v>7</v>
      </c>
      <c r="AB90" s="46">
        <f t="shared" si="121"/>
        <v>3</v>
      </c>
      <c r="AC90" s="52">
        <f>AB90/Z90</f>
        <v>1.2875536480686695E-2</v>
      </c>
      <c r="AD90" s="52">
        <f>AB90/F90</f>
        <v>0.2608695652173913</v>
      </c>
      <c r="AE90" s="45">
        <f>AB90+F90</f>
        <v>14.5</v>
      </c>
      <c r="AF90" s="52">
        <f>(AB90+F90)/I90</f>
        <v>6.6361556064073221E-2</v>
      </c>
      <c r="AG90" s="1">
        <v>35</v>
      </c>
      <c r="AH90" s="10">
        <f t="shared" ref="AH90:AH93" si="170">2*PI()*AG90</f>
        <v>219.91148575128551</v>
      </c>
      <c r="AI90" s="1">
        <v>3.5000000000000003E-2</v>
      </c>
      <c r="AJ90" s="1">
        <f>0.5*AI90^2*(E90+H90)/1000</f>
        <v>1.5249718750000001E-4</v>
      </c>
      <c r="AK90" s="4">
        <f t="shared" ref="AK90" si="171">0.5*AJ90*AH90^2</f>
        <v>3.6874629366141849</v>
      </c>
      <c r="AL90" s="4"/>
      <c r="AM90" s="4">
        <f>SQRT(AK90*2/((E90+H90)/1000))</f>
        <v>5.4425315992439982</v>
      </c>
      <c r="AN90" s="1">
        <v>60</v>
      </c>
      <c r="AO90" s="2" t="s">
        <v>54</v>
      </c>
      <c r="AQ90" s="50">
        <f>E90+(Z90-AB90-F90)</f>
        <v>248.97499999999999</v>
      </c>
      <c r="AR90">
        <f>AQ90/Z90</f>
        <v>1.0685622317596566</v>
      </c>
      <c r="AS90">
        <f>I90/F90</f>
        <v>19</v>
      </c>
      <c r="AT90">
        <f>E90/(Z90-AB90-F90)</f>
        <v>0.13947368421052631</v>
      </c>
      <c r="AV90" s="50">
        <f t="shared" si="103"/>
        <v>248.97499999999999</v>
      </c>
      <c r="AW90">
        <f t="shared" si="104"/>
        <v>30.474999999999994</v>
      </c>
      <c r="AX90" s="50">
        <f t="shared" si="105"/>
        <v>218.5</v>
      </c>
      <c r="AY90" s="50">
        <f>F90</f>
        <v>11.5</v>
      </c>
      <c r="AZ90" s="50">
        <f t="shared" si="106"/>
        <v>218.5</v>
      </c>
      <c r="BA90" s="50">
        <f t="shared" si="107"/>
        <v>230</v>
      </c>
      <c r="BB90">
        <f t="shared" si="108"/>
        <v>1.0825</v>
      </c>
      <c r="BD90">
        <f t="shared" si="109"/>
        <v>0.98712446351931327</v>
      </c>
      <c r="BF90">
        <f>(Z90-BA90)/BA90*100</f>
        <v>1.3043478260869565</v>
      </c>
    </row>
    <row r="91" spans="1:58" x14ac:dyDescent="0.3">
      <c r="A91" s="2"/>
      <c r="B91" s="2">
        <v>94</v>
      </c>
      <c r="C91" s="2" t="s">
        <v>50</v>
      </c>
      <c r="D91" s="3">
        <f t="shared" ref="D91:D93" si="172">2.65*(9.8*1000)*G91/9.8</f>
        <v>6.0949999999999997E-2</v>
      </c>
      <c r="E91" s="10">
        <f t="shared" si="163"/>
        <v>60.949999999999996</v>
      </c>
      <c r="F91" s="5">
        <v>23</v>
      </c>
      <c r="G91" s="3">
        <f t="shared" ref="G91:G93" si="173">F91*10^-6</f>
        <v>2.3E-5</v>
      </c>
      <c r="H91" s="2">
        <f t="shared" si="164"/>
        <v>207</v>
      </c>
      <c r="I91" s="6">
        <v>207</v>
      </c>
      <c r="J91" s="7">
        <f>F91/N91</f>
        <v>7.9310344827586213E-2</v>
      </c>
      <c r="K91" s="7">
        <f t="shared" si="165"/>
        <v>0.71379310344827585</v>
      </c>
      <c r="L91" s="8">
        <f t="shared" si="166"/>
        <v>60</v>
      </c>
      <c r="M91" s="9">
        <f t="shared" si="167"/>
        <v>0.20689655172413793</v>
      </c>
      <c r="N91" s="2">
        <v>290</v>
      </c>
      <c r="O91" s="2" t="s">
        <v>47</v>
      </c>
      <c r="P91" s="2"/>
      <c r="Q91" s="4">
        <f>H91/E91</f>
        <v>3.3962264150943398</v>
      </c>
      <c r="R91" s="4">
        <f>S91-I91</f>
        <v>43</v>
      </c>
      <c r="S91" s="4">
        <v>250</v>
      </c>
      <c r="T91" s="10">
        <f>R91-F91</f>
        <v>20</v>
      </c>
      <c r="U91" s="11">
        <f>(R91-F91)/F91</f>
        <v>0.86956521739130432</v>
      </c>
      <c r="V91" s="4">
        <f t="shared" si="168"/>
        <v>0.46511627906976744</v>
      </c>
      <c r="W91" s="44">
        <v>45</v>
      </c>
      <c r="X91" s="44"/>
      <c r="Y91" s="42">
        <f t="shared" si="119"/>
        <v>3.3613445378151259E-2</v>
      </c>
      <c r="Z91" s="4">
        <v>238</v>
      </c>
      <c r="AA91" s="4">
        <f t="shared" si="169"/>
        <v>12</v>
      </c>
      <c r="AB91" s="46">
        <f t="shared" si="121"/>
        <v>8</v>
      </c>
      <c r="AC91" s="52">
        <f>AB91/Z91</f>
        <v>3.3613445378151259E-2</v>
      </c>
      <c r="AD91" s="52">
        <f>AB91/F91</f>
        <v>0.34782608695652173</v>
      </c>
      <c r="AE91" s="45">
        <f>AB91+F91</f>
        <v>31</v>
      </c>
      <c r="AF91" s="52">
        <f>(AB91+F91)/I91</f>
        <v>0.14975845410628019</v>
      </c>
      <c r="AG91" s="1">
        <v>35</v>
      </c>
      <c r="AH91" s="10">
        <f t="shared" si="170"/>
        <v>219.91148575128551</v>
      </c>
      <c r="AI91" s="1">
        <v>3.5000000000000003E-2</v>
      </c>
      <c r="AJ91" s="1">
        <f>0.5*AI91^2*(E91+H91)/1000</f>
        <v>1.6411937500000002E-4</v>
      </c>
      <c r="AK91" s="4">
        <f>0.5*AJ91*AH91^2</f>
        <v>3.9684935992198853</v>
      </c>
      <c r="AL91" s="4"/>
      <c r="AM91" s="4">
        <f>SQRT(AK91*2/((E91+H91)/1000))</f>
        <v>5.4425315992439991</v>
      </c>
      <c r="AN91" s="1">
        <v>60</v>
      </c>
      <c r="AO91" s="2" t="s">
        <v>54</v>
      </c>
      <c r="AQ91" s="50">
        <f>E91+(Z91-AB91-F91)</f>
        <v>267.95</v>
      </c>
      <c r="AR91">
        <f>AQ91/Z91</f>
        <v>1.1258403361344538</v>
      </c>
      <c r="AS91">
        <f>I91/F91</f>
        <v>9</v>
      </c>
      <c r="AT91">
        <f>E91/(Z91-AB91-F91)</f>
        <v>0.2944444444444444</v>
      </c>
      <c r="AV91" s="50">
        <f t="shared" si="103"/>
        <v>267.95</v>
      </c>
      <c r="AW91">
        <f t="shared" si="104"/>
        <v>60.949999999999996</v>
      </c>
      <c r="AX91" s="50">
        <f t="shared" si="105"/>
        <v>207</v>
      </c>
      <c r="AY91" s="50">
        <f>F91</f>
        <v>23</v>
      </c>
      <c r="AZ91" s="50">
        <f t="shared" si="106"/>
        <v>207</v>
      </c>
      <c r="BA91" s="50">
        <f t="shared" si="107"/>
        <v>230</v>
      </c>
      <c r="BB91">
        <f t="shared" si="108"/>
        <v>1.165</v>
      </c>
      <c r="BD91">
        <f t="shared" si="109"/>
        <v>0.96638655462184875</v>
      </c>
      <c r="BF91">
        <f>(Z91-BA91)/BA91*100</f>
        <v>3.4782608695652173</v>
      </c>
    </row>
    <row r="92" spans="1:58" x14ac:dyDescent="0.3">
      <c r="A92" s="2"/>
      <c r="B92" s="2">
        <v>95</v>
      </c>
      <c r="C92" s="2" t="s">
        <v>50</v>
      </c>
      <c r="D92" s="3">
        <f t="shared" si="172"/>
        <v>9.1424999999999992E-2</v>
      </c>
      <c r="E92" s="10">
        <f t="shared" si="163"/>
        <v>91.424999999999997</v>
      </c>
      <c r="F92" s="5">
        <v>34.5</v>
      </c>
      <c r="G92" s="3">
        <f t="shared" si="173"/>
        <v>3.4499999999999998E-5</v>
      </c>
      <c r="H92" s="2">
        <f t="shared" si="164"/>
        <v>195.5</v>
      </c>
      <c r="I92" s="6">
        <v>195.5</v>
      </c>
      <c r="J92" s="7">
        <f>F92/N92</f>
        <v>0.11896551724137931</v>
      </c>
      <c r="K92" s="7">
        <f t="shared" si="165"/>
        <v>0.67413793103448272</v>
      </c>
      <c r="L92" s="8">
        <f t="shared" si="166"/>
        <v>60</v>
      </c>
      <c r="M92" s="9">
        <f t="shared" si="167"/>
        <v>0.20689655172413793</v>
      </c>
      <c r="N92" s="2">
        <v>290</v>
      </c>
      <c r="O92" s="2" t="s">
        <v>48</v>
      </c>
      <c r="P92" s="2"/>
      <c r="Q92" s="4">
        <f>H92/E92</f>
        <v>2.1383647798742138</v>
      </c>
      <c r="R92" s="4">
        <f>S92-I92</f>
        <v>64.5</v>
      </c>
      <c r="S92" s="4">
        <v>260</v>
      </c>
      <c r="T92" s="10">
        <f>R92-F92</f>
        <v>30</v>
      </c>
      <c r="U92" s="11">
        <f>(R92-F92)/F92</f>
        <v>0.86956521739130432</v>
      </c>
      <c r="V92" s="4">
        <f t="shared" si="168"/>
        <v>0.46511627906976744</v>
      </c>
      <c r="W92" s="44">
        <v>60</v>
      </c>
      <c r="X92" s="44"/>
      <c r="Y92" s="42">
        <f t="shared" si="119"/>
        <v>4.1666666666666664E-2</v>
      </c>
      <c r="Z92" s="4">
        <v>240</v>
      </c>
      <c r="AA92" s="4">
        <f t="shared" si="169"/>
        <v>20</v>
      </c>
      <c r="AB92" s="46">
        <f t="shared" si="121"/>
        <v>10</v>
      </c>
      <c r="AC92" s="52">
        <f>AB92/Z92</f>
        <v>4.1666666666666664E-2</v>
      </c>
      <c r="AD92" s="52">
        <f>AB92/F92</f>
        <v>0.28985507246376813</v>
      </c>
      <c r="AE92" s="45">
        <f>AB92+F92</f>
        <v>44.5</v>
      </c>
      <c r="AF92" s="52">
        <f>(AB92+F92)/I92</f>
        <v>0.22762148337595908</v>
      </c>
      <c r="AG92" s="1">
        <v>35</v>
      </c>
      <c r="AH92" s="10">
        <f t="shared" si="170"/>
        <v>219.91148575128551</v>
      </c>
      <c r="AI92" s="1">
        <v>3.5000000000000003E-2</v>
      </c>
      <c r="AJ92" s="1">
        <f>0.5*AI92^2*(E92+H92)/1000</f>
        <v>1.7574156250000004E-4</v>
      </c>
      <c r="AK92" s="4">
        <f t="shared" ref="AK92:AK93" si="174">0.5*AJ92*AH92^2</f>
        <v>4.2495242618255853</v>
      </c>
      <c r="AL92" s="4"/>
      <c r="AM92" s="4">
        <f>SQRT(AK92*2/((E92+H92)/1000))</f>
        <v>5.4425315992439991</v>
      </c>
      <c r="AN92" s="1">
        <v>60</v>
      </c>
      <c r="AO92" s="2" t="s">
        <v>54</v>
      </c>
      <c r="AQ92" s="50">
        <f>E92+(Z92-AB92-F92)</f>
        <v>286.92500000000001</v>
      </c>
      <c r="AR92">
        <f>AQ92/Z92</f>
        <v>1.1955208333333334</v>
      </c>
      <c r="AS92">
        <f>I92/F92</f>
        <v>5.666666666666667</v>
      </c>
      <c r="AT92">
        <f>E92/(Z92-AB92-F92)</f>
        <v>0.46764705882352942</v>
      </c>
      <c r="AV92" s="50">
        <f t="shared" si="103"/>
        <v>286.92500000000001</v>
      </c>
      <c r="AW92">
        <f t="shared" si="104"/>
        <v>91.424999999999997</v>
      </c>
      <c r="AX92" s="50">
        <f t="shared" si="105"/>
        <v>195.5</v>
      </c>
      <c r="AY92" s="50">
        <f>F92</f>
        <v>34.5</v>
      </c>
      <c r="AZ92" s="50">
        <f t="shared" si="106"/>
        <v>195.5</v>
      </c>
      <c r="BA92" s="50">
        <f t="shared" si="107"/>
        <v>230</v>
      </c>
      <c r="BB92">
        <f t="shared" si="108"/>
        <v>1.2475000000000001</v>
      </c>
      <c r="BD92">
        <f t="shared" si="109"/>
        <v>0.95833333333333337</v>
      </c>
      <c r="BF92">
        <f>(Z92-BA92)/BA92*100</f>
        <v>4.3478260869565215</v>
      </c>
    </row>
    <row r="93" spans="1:58" x14ac:dyDescent="0.3">
      <c r="A93" s="2"/>
      <c r="B93" s="2">
        <v>96</v>
      </c>
      <c r="C93" s="2" t="s">
        <v>50</v>
      </c>
      <c r="D93" s="3">
        <f t="shared" si="172"/>
        <v>0.12189999999999999</v>
      </c>
      <c r="E93" s="10">
        <f t="shared" si="163"/>
        <v>121.89999999999999</v>
      </c>
      <c r="F93" s="5">
        <v>46</v>
      </c>
      <c r="G93" s="3">
        <f t="shared" si="173"/>
        <v>4.6E-5</v>
      </c>
      <c r="H93" s="2">
        <f t="shared" si="164"/>
        <v>184</v>
      </c>
      <c r="I93" s="6">
        <v>184</v>
      </c>
      <c r="J93" s="7">
        <f>F93/N93</f>
        <v>0.15862068965517243</v>
      </c>
      <c r="K93" s="7">
        <f t="shared" si="165"/>
        <v>0.6344827586206897</v>
      </c>
      <c r="L93" s="8">
        <f t="shared" si="166"/>
        <v>60</v>
      </c>
      <c r="M93" s="9">
        <f t="shared" si="167"/>
        <v>0.20689655172413793</v>
      </c>
      <c r="N93" s="2">
        <v>290</v>
      </c>
      <c r="O93" s="2" t="s">
        <v>49</v>
      </c>
      <c r="P93" s="2"/>
      <c r="Q93" s="4">
        <f>H93/E93</f>
        <v>1.5094339622641511</v>
      </c>
      <c r="R93" s="4">
        <f>S93-I93</f>
        <v>86</v>
      </c>
      <c r="S93" s="4">
        <v>270</v>
      </c>
      <c r="T93" s="10">
        <f>R93-F93</f>
        <v>40</v>
      </c>
      <c r="U93" s="11">
        <f>(R93-F93)/F93</f>
        <v>0.86956521739130432</v>
      </c>
      <c r="V93" s="4">
        <f t="shared" si="168"/>
        <v>0.46511627906976744</v>
      </c>
      <c r="W93" s="44">
        <v>75</v>
      </c>
      <c r="X93" s="44"/>
      <c r="Y93" s="42">
        <f t="shared" si="119"/>
        <v>4.9586776859504134E-2</v>
      </c>
      <c r="Z93" s="4">
        <v>242</v>
      </c>
      <c r="AA93" s="4">
        <f t="shared" si="169"/>
        <v>28</v>
      </c>
      <c r="AB93" s="46">
        <f t="shared" si="121"/>
        <v>12</v>
      </c>
      <c r="AC93" s="52">
        <f>AB93/Z93</f>
        <v>4.9586776859504134E-2</v>
      </c>
      <c r="AD93" s="52">
        <f>AB93/F93</f>
        <v>0.2608695652173913</v>
      </c>
      <c r="AE93" s="45">
        <f>AB93+F93</f>
        <v>58</v>
      </c>
      <c r="AF93" s="52">
        <f>(AB93+F93)/I93</f>
        <v>0.31521739130434784</v>
      </c>
      <c r="AG93" s="1">
        <v>35</v>
      </c>
      <c r="AH93" s="10">
        <f t="shared" si="170"/>
        <v>219.91148575128551</v>
      </c>
      <c r="AI93" s="1">
        <v>3.5000000000000003E-2</v>
      </c>
      <c r="AJ93" s="1">
        <f>0.5*AI93^2*(E93+H93)/1000</f>
        <v>1.8736375000000003E-4</v>
      </c>
      <c r="AK93" s="4">
        <f t="shared" si="174"/>
        <v>4.5305549244312857</v>
      </c>
      <c r="AL93" s="4"/>
      <c r="AM93" s="4">
        <f>SQRT(AK93*2/((E93+H93)/1000))</f>
        <v>5.4425315992439991</v>
      </c>
      <c r="AN93" s="1">
        <v>60</v>
      </c>
      <c r="AO93" s="2" t="s">
        <v>54</v>
      </c>
      <c r="AQ93" s="50">
        <f>E93+(Z93-AB93-F93)</f>
        <v>305.89999999999998</v>
      </c>
      <c r="AR93">
        <f>AQ93/Z93</f>
        <v>1.2640495867768593</v>
      </c>
      <c r="AS93">
        <f>I93/F93</f>
        <v>4</v>
      </c>
      <c r="AT93">
        <f>E93/(Z93-AB93-F93)</f>
        <v>0.66249999999999998</v>
      </c>
      <c r="AV93" s="50">
        <f t="shared" si="103"/>
        <v>305.89999999999998</v>
      </c>
      <c r="AW93">
        <f t="shared" si="104"/>
        <v>121.89999999999998</v>
      </c>
      <c r="AX93" s="50">
        <f t="shared" si="105"/>
        <v>184</v>
      </c>
      <c r="AY93" s="50">
        <f>F93</f>
        <v>46</v>
      </c>
      <c r="AZ93" s="50">
        <f t="shared" si="106"/>
        <v>184</v>
      </c>
      <c r="BA93" s="50">
        <f t="shared" si="107"/>
        <v>230</v>
      </c>
      <c r="BB93">
        <f t="shared" si="108"/>
        <v>1.3299999999999998</v>
      </c>
      <c r="BD93">
        <f t="shared" si="109"/>
        <v>0.95041322314049581</v>
      </c>
      <c r="BF93">
        <f>(Z93-BA93)/BA93*100</f>
        <v>5.2173913043478262</v>
      </c>
    </row>
    <row r="94" spans="1:58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42"/>
      <c r="Z94" s="28"/>
      <c r="AA94" s="28"/>
      <c r="AB94" s="46"/>
      <c r="AC94" s="52"/>
      <c r="AD94" s="52"/>
      <c r="AE94" s="45"/>
      <c r="AF94" s="52"/>
      <c r="AG94" s="28"/>
      <c r="AH94" s="28"/>
      <c r="AI94" s="28"/>
      <c r="AJ94" s="28"/>
      <c r="AK94" s="28"/>
      <c r="AL94" s="28"/>
      <c r="AM94" s="28"/>
      <c r="AN94" s="28"/>
      <c r="AO94" s="28"/>
      <c r="AQ94" s="50"/>
      <c r="AV94" s="50"/>
      <c r="AX94" s="50"/>
      <c r="AY94" s="50"/>
      <c r="AZ94" s="50"/>
      <c r="BA94" s="50"/>
    </row>
    <row r="95" spans="1:58" x14ac:dyDescent="0.3">
      <c r="A95" s="2">
        <v>25</v>
      </c>
      <c r="B95" s="2">
        <v>97</v>
      </c>
      <c r="C95" s="2" t="s">
        <v>50</v>
      </c>
      <c r="D95" s="3">
        <f>2.65*(9.8*1000)*G95/9.8</f>
        <v>3.0474999999999999E-2</v>
      </c>
      <c r="E95" s="10">
        <f t="shared" ref="E95:E98" si="175">D95*1000</f>
        <v>30.474999999999998</v>
      </c>
      <c r="F95" s="5">
        <v>11.5</v>
      </c>
      <c r="G95" s="3">
        <f>F95*10^-6</f>
        <v>1.15E-5</v>
      </c>
      <c r="H95" s="2">
        <f t="shared" ref="H95:H98" si="176">I95*1</f>
        <v>218.5</v>
      </c>
      <c r="I95" s="6">
        <v>218.5</v>
      </c>
      <c r="J95" s="7">
        <f>F95/N95</f>
        <v>3.9655172413793106E-2</v>
      </c>
      <c r="K95" s="7">
        <f t="shared" ref="K95:K98" si="177">I95/N95</f>
        <v>0.75344827586206897</v>
      </c>
      <c r="L95" s="8">
        <f t="shared" ref="L95:L98" si="178">N95-I95-F95</f>
        <v>60</v>
      </c>
      <c r="M95" s="9">
        <f t="shared" ref="M95:M98" si="179">L95/N95</f>
        <v>0.20689655172413793</v>
      </c>
      <c r="N95" s="2">
        <v>290</v>
      </c>
      <c r="O95" s="1" t="s">
        <v>46</v>
      </c>
      <c r="P95" s="1"/>
      <c r="Q95" s="4">
        <f>H95/E95</f>
        <v>7.1698113207547172</v>
      </c>
      <c r="R95" s="4">
        <f>S95-I95</f>
        <v>21.5</v>
      </c>
      <c r="S95" s="4">
        <v>240</v>
      </c>
      <c r="T95" s="10">
        <f>R95-F95</f>
        <v>10</v>
      </c>
      <c r="U95" s="11">
        <f>(R95-F95)/F95</f>
        <v>0.86956521739130432</v>
      </c>
      <c r="V95" s="4">
        <f t="shared" ref="V95:V98" si="180">U95/(1+U95)</f>
        <v>0.46511627906976744</v>
      </c>
      <c r="W95" s="44">
        <v>30</v>
      </c>
      <c r="X95" s="44"/>
      <c r="Y95" s="42">
        <f t="shared" si="119"/>
        <v>2.1276595744680851E-2</v>
      </c>
      <c r="Z95" s="4">
        <v>235</v>
      </c>
      <c r="AA95" s="4">
        <f t="shared" ref="AA95:AA98" si="181">S95-Z95</f>
        <v>5</v>
      </c>
      <c r="AB95" s="46">
        <f t="shared" si="121"/>
        <v>5</v>
      </c>
      <c r="AC95" s="52">
        <f>AB95/Z95</f>
        <v>2.1276595744680851E-2</v>
      </c>
      <c r="AD95" s="52">
        <f>AB95/F95</f>
        <v>0.43478260869565216</v>
      </c>
      <c r="AE95" s="45">
        <f>AB95+F95</f>
        <v>16.5</v>
      </c>
      <c r="AF95" s="52">
        <f>(AB95+F95)/I95</f>
        <v>7.5514874141876437E-2</v>
      </c>
      <c r="AG95" s="1">
        <v>20</v>
      </c>
      <c r="AH95" s="10">
        <f t="shared" ref="AH95:AH98" si="182">2*PI()*AG95</f>
        <v>125.66370614359172</v>
      </c>
      <c r="AI95" s="1">
        <v>3.5000000000000003E-2</v>
      </c>
      <c r="AJ95" s="1">
        <f>0.5*AI95^2*(E95+H95)/1000</f>
        <v>1.5249718750000001E-4</v>
      </c>
      <c r="AK95" s="4">
        <f t="shared" ref="AK95" si="183">0.5*AJ95*AH95^2</f>
        <v>1.2040695303229993</v>
      </c>
      <c r="AL95" s="4"/>
      <c r="AM95" s="4">
        <f>SQRT(AK95*2/((E95+H95)/1000))</f>
        <v>3.1100180567108566</v>
      </c>
      <c r="AN95" s="1">
        <v>60</v>
      </c>
      <c r="AO95" s="2" t="s">
        <v>54</v>
      </c>
      <c r="AQ95" s="50">
        <f>E95+(Z95-AB95-F95)</f>
        <v>248.97499999999999</v>
      </c>
      <c r="AR95">
        <f>AQ95/Z95</f>
        <v>1.0594680851063829</v>
      </c>
      <c r="AS95">
        <f>I95/F95</f>
        <v>19</v>
      </c>
      <c r="AT95">
        <f>E95/(Z95-AB95-F95)</f>
        <v>0.13947368421052631</v>
      </c>
      <c r="AV95" s="50">
        <f t="shared" si="103"/>
        <v>248.97499999999999</v>
      </c>
      <c r="AW95">
        <f t="shared" si="104"/>
        <v>30.474999999999994</v>
      </c>
      <c r="AX95" s="50">
        <f t="shared" si="105"/>
        <v>218.5</v>
      </c>
      <c r="AY95" s="50">
        <f>F95</f>
        <v>11.5</v>
      </c>
      <c r="AZ95" s="50">
        <f t="shared" si="106"/>
        <v>218.5</v>
      </c>
      <c r="BA95" s="50">
        <f t="shared" si="107"/>
        <v>230</v>
      </c>
      <c r="BB95">
        <f t="shared" si="108"/>
        <v>1.0825</v>
      </c>
      <c r="BD95">
        <f t="shared" si="109"/>
        <v>0.97872340425531912</v>
      </c>
      <c r="BF95">
        <f>(Z95-BA95)/BA95*100</f>
        <v>2.1739130434782608</v>
      </c>
    </row>
    <row r="96" spans="1:58" x14ac:dyDescent="0.3">
      <c r="A96" s="2"/>
      <c r="B96" s="2">
        <v>98</v>
      </c>
      <c r="C96" s="2" t="s">
        <v>50</v>
      </c>
      <c r="D96" s="3">
        <f t="shared" ref="D96:D98" si="184">2.65*(9.8*1000)*G96/9.8</f>
        <v>6.0949999999999997E-2</v>
      </c>
      <c r="E96" s="10">
        <f t="shared" si="175"/>
        <v>60.949999999999996</v>
      </c>
      <c r="F96" s="5">
        <v>23</v>
      </c>
      <c r="G96" s="3">
        <f t="shared" ref="G96:G98" si="185">F96*10^-6</f>
        <v>2.3E-5</v>
      </c>
      <c r="H96" s="2">
        <f t="shared" si="176"/>
        <v>207</v>
      </c>
      <c r="I96" s="6">
        <v>207</v>
      </c>
      <c r="J96" s="7">
        <f>F96/N96</f>
        <v>7.9310344827586213E-2</v>
      </c>
      <c r="K96" s="7">
        <f t="shared" si="177"/>
        <v>0.71379310344827585</v>
      </c>
      <c r="L96" s="8">
        <f t="shared" si="178"/>
        <v>60</v>
      </c>
      <c r="M96" s="9">
        <f t="shared" si="179"/>
        <v>0.20689655172413793</v>
      </c>
      <c r="N96" s="2">
        <v>290</v>
      </c>
      <c r="O96" s="2" t="s">
        <v>47</v>
      </c>
      <c r="P96" s="2"/>
      <c r="Q96" s="4">
        <f>H96/E96</f>
        <v>3.3962264150943398</v>
      </c>
      <c r="R96" s="4">
        <f>S96-I96</f>
        <v>43</v>
      </c>
      <c r="S96" s="4">
        <v>250</v>
      </c>
      <c r="T96" s="10">
        <f>R96-F96</f>
        <v>20</v>
      </c>
      <c r="U96" s="11">
        <f>(R96-F96)/F96</f>
        <v>0.86956521739130432</v>
      </c>
      <c r="V96" s="4">
        <f t="shared" si="180"/>
        <v>0.46511627906976744</v>
      </c>
      <c r="W96" s="44">
        <v>45</v>
      </c>
      <c r="X96" s="44"/>
      <c r="Y96" s="42">
        <f t="shared" si="119"/>
        <v>4.1666666666666664E-2</v>
      </c>
      <c r="Z96" s="4">
        <v>240</v>
      </c>
      <c r="AA96" s="4">
        <f t="shared" si="181"/>
        <v>10</v>
      </c>
      <c r="AB96" s="46">
        <f t="shared" si="121"/>
        <v>10</v>
      </c>
      <c r="AC96" s="52">
        <f>AB96/Z96</f>
        <v>4.1666666666666664E-2</v>
      </c>
      <c r="AD96" s="52">
        <f>AB96/F96</f>
        <v>0.43478260869565216</v>
      </c>
      <c r="AE96" s="45">
        <f>AB96+F96</f>
        <v>33</v>
      </c>
      <c r="AF96" s="52">
        <f>(AB96+F96)/I96</f>
        <v>0.15942028985507245</v>
      </c>
      <c r="AG96" s="1">
        <v>20</v>
      </c>
      <c r="AH96" s="10">
        <f t="shared" si="182"/>
        <v>125.66370614359172</v>
      </c>
      <c r="AI96" s="1">
        <v>3.5000000000000003E-2</v>
      </c>
      <c r="AJ96" s="1">
        <f>0.5*AI96^2*(E96+H96)/1000</f>
        <v>1.6411937500000002E-4</v>
      </c>
      <c r="AK96" s="4">
        <f>0.5*AJ96*AH96^2</f>
        <v>1.2958346446432281</v>
      </c>
      <c r="AL96" s="4"/>
      <c r="AM96" s="4">
        <f>SQRT(AK96*2/((E96+H96)/1000))</f>
        <v>3.1100180567108566</v>
      </c>
      <c r="AN96" s="1">
        <v>60</v>
      </c>
      <c r="AO96" s="2" t="s">
        <v>54</v>
      </c>
      <c r="AQ96" s="50">
        <f>E96+(Z96-AB96-F96)</f>
        <v>267.95</v>
      </c>
      <c r="AR96">
        <f>AQ96/Z96</f>
        <v>1.1164583333333333</v>
      </c>
      <c r="AS96">
        <f>I96/F96</f>
        <v>9</v>
      </c>
      <c r="AT96">
        <f>E96/(Z96-AB96-F96)</f>
        <v>0.2944444444444444</v>
      </c>
      <c r="AV96" s="50">
        <f t="shared" si="103"/>
        <v>267.95</v>
      </c>
      <c r="AW96">
        <f t="shared" si="104"/>
        <v>60.949999999999996</v>
      </c>
      <c r="AX96" s="50">
        <f t="shared" si="105"/>
        <v>207</v>
      </c>
      <c r="AY96" s="50">
        <f>F96</f>
        <v>23</v>
      </c>
      <c r="AZ96" s="50">
        <f t="shared" si="106"/>
        <v>207</v>
      </c>
      <c r="BA96" s="50">
        <f t="shared" si="107"/>
        <v>230</v>
      </c>
      <c r="BB96">
        <f t="shared" si="108"/>
        <v>1.165</v>
      </c>
      <c r="BD96">
        <f t="shared" si="109"/>
        <v>0.95833333333333326</v>
      </c>
      <c r="BF96">
        <f>(Z96-BA96)/BA96*100</f>
        <v>4.3478260869565215</v>
      </c>
    </row>
    <row r="97" spans="1:58" x14ac:dyDescent="0.3">
      <c r="A97" s="2"/>
      <c r="B97" s="2">
        <v>99</v>
      </c>
      <c r="C97" s="2" t="s">
        <v>50</v>
      </c>
      <c r="D97" s="3">
        <f t="shared" si="184"/>
        <v>9.1424999999999992E-2</v>
      </c>
      <c r="E97" s="10">
        <f t="shared" si="175"/>
        <v>91.424999999999997</v>
      </c>
      <c r="F97" s="5">
        <v>34.5</v>
      </c>
      <c r="G97" s="3">
        <f t="shared" si="185"/>
        <v>3.4499999999999998E-5</v>
      </c>
      <c r="H97" s="2">
        <f t="shared" si="176"/>
        <v>195.5</v>
      </c>
      <c r="I97" s="6">
        <v>195.5</v>
      </c>
      <c r="J97" s="7">
        <f>F97/N97</f>
        <v>0.11896551724137931</v>
      </c>
      <c r="K97" s="7">
        <f t="shared" si="177"/>
        <v>0.67413793103448272</v>
      </c>
      <c r="L97" s="8">
        <f t="shared" si="178"/>
        <v>60</v>
      </c>
      <c r="M97" s="9">
        <f t="shared" si="179"/>
        <v>0.20689655172413793</v>
      </c>
      <c r="N97" s="2">
        <v>290</v>
      </c>
      <c r="O97" s="2" t="s">
        <v>48</v>
      </c>
      <c r="P97" s="2"/>
      <c r="Q97" s="4">
        <f>H97/E97</f>
        <v>2.1383647798742138</v>
      </c>
      <c r="R97" s="4">
        <f>S97-I97</f>
        <v>59.5</v>
      </c>
      <c r="S97" s="4">
        <v>255</v>
      </c>
      <c r="T97" s="10">
        <f>R97-F97</f>
        <v>25</v>
      </c>
      <c r="U97" s="11">
        <f>(R97-F97)/F97</f>
        <v>0.72463768115942029</v>
      </c>
      <c r="V97" s="4">
        <f t="shared" si="180"/>
        <v>0.42016806722689071</v>
      </c>
      <c r="W97" s="44">
        <v>60</v>
      </c>
      <c r="X97" s="44"/>
      <c r="Y97" s="42">
        <f t="shared" si="119"/>
        <v>4.9586776859504134E-2</v>
      </c>
      <c r="Z97" s="4">
        <v>242</v>
      </c>
      <c r="AA97" s="4">
        <f t="shared" si="181"/>
        <v>13</v>
      </c>
      <c r="AB97" s="46">
        <f t="shared" si="121"/>
        <v>12</v>
      </c>
      <c r="AC97" s="52">
        <f>AB97/Z97</f>
        <v>4.9586776859504134E-2</v>
      </c>
      <c r="AD97" s="52">
        <f>AB97/F97</f>
        <v>0.34782608695652173</v>
      </c>
      <c r="AE97" s="45">
        <f>AB97+F97</f>
        <v>46.5</v>
      </c>
      <c r="AF97" s="52">
        <f>(AB97+F97)/I97</f>
        <v>0.23785166240409208</v>
      </c>
      <c r="AG97" s="1">
        <v>20</v>
      </c>
      <c r="AH97" s="10">
        <f t="shared" si="182"/>
        <v>125.66370614359172</v>
      </c>
      <c r="AI97" s="1">
        <v>3.5000000000000003E-2</v>
      </c>
      <c r="AJ97" s="1">
        <f>0.5*AI97^2*(E97+H97)/1000</f>
        <v>1.7574156250000004E-4</v>
      </c>
      <c r="AK97" s="4">
        <f t="shared" ref="AK97:AK98" si="186">0.5*AJ97*AH97^2</f>
        <v>1.3875997589634568</v>
      </c>
      <c r="AL97" s="4"/>
      <c r="AM97" s="4">
        <f>SQRT(AK97*2/((E97+H97)/1000))</f>
        <v>3.1100180567108566</v>
      </c>
      <c r="AN97" s="1">
        <v>60</v>
      </c>
      <c r="AO97" s="2" t="s">
        <v>54</v>
      </c>
      <c r="AQ97" s="50">
        <f>E97+(Z97-AB97-F97)</f>
        <v>286.92500000000001</v>
      </c>
      <c r="AR97">
        <f>AQ97/Z97</f>
        <v>1.1856404958677687</v>
      </c>
      <c r="AS97">
        <f>I97/F97</f>
        <v>5.666666666666667</v>
      </c>
      <c r="AT97">
        <f>E97/(Z97-AB97-F97)</f>
        <v>0.46764705882352942</v>
      </c>
      <c r="AV97" s="50">
        <f t="shared" si="103"/>
        <v>286.92500000000001</v>
      </c>
      <c r="AW97">
        <f t="shared" si="104"/>
        <v>91.424999999999997</v>
      </c>
      <c r="AX97" s="50">
        <f t="shared" si="105"/>
        <v>195.5</v>
      </c>
      <c r="AY97" s="50">
        <f>F97</f>
        <v>34.5</v>
      </c>
      <c r="AZ97" s="50">
        <f t="shared" si="106"/>
        <v>195.5</v>
      </c>
      <c r="BA97" s="50">
        <f t="shared" si="107"/>
        <v>230</v>
      </c>
      <c r="BB97">
        <f t="shared" si="108"/>
        <v>1.2475000000000001</v>
      </c>
      <c r="BD97">
        <f t="shared" si="109"/>
        <v>0.95041322314049592</v>
      </c>
      <c r="BF97">
        <f>(Z97-BA97)/BA97*100</f>
        <v>5.2173913043478262</v>
      </c>
    </row>
    <row r="98" spans="1:58" x14ac:dyDescent="0.3">
      <c r="A98" s="2"/>
      <c r="B98" s="2">
        <v>100</v>
      </c>
      <c r="C98" s="2" t="s">
        <v>50</v>
      </c>
      <c r="D98" s="3">
        <f t="shared" si="184"/>
        <v>0.12189999999999999</v>
      </c>
      <c r="E98" s="10">
        <f t="shared" si="175"/>
        <v>121.89999999999999</v>
      </c>
      <c r="F98" s="5">
        <v>46</v>
      </c>
      <c r="G98" s="3">
        <f t="shared" si="185"/>
        <v>4.6E-5</v>
      </c>
      <c r="H98" s="2">
        <f t="shared" si="176"/>
        <v>184</v>
      </c>
      <c r="I98" s="6">
        <v>184</v>
      </c>
      <c r="J98" s="7">
        <f>F98/N98</f>
        <v>0.15862068965517243</v>
      </c>
      <c r="K98" s="7">
        <f t="shared" si="177"/>
        <v>0.6344827586206897</v>
      </c>
      <c r="L98" s="8">
        <f t="shared" si="178"/>
        <v>60</v>
      </c>
      <c r="M98" s="9">
        <f t="shared" si="179"/>
        <v>0.20689655172413793</v>
      </c>
      <c r="N98" s="2">
        <v>290</v>
      </c>
      <c r="O98" s="2" t="s">
        <v>49</v>
      </c>
      <c r="P98" s="2"/>
      <c r="Q98" s="4">
        <f>H98/E98</f>
        <v>1.5094339622641511</v>
      </c>
      <c r="R98" s="4">
        <f>S98-I98</f>
        <v>86</v>
      </c>
      <c r="S98" s="4">
        <v>270</v>
      </c>
      <c r="T98" s="10">
        <f>R98-F98</f>
        <v>40</v>
      </c>
      <c r="U98" s="11">
        <f>(R98-F98)/F98</f>
        <v>0.86956521739130432</v>
      </c>
      <c r="V98" s="4">
        <f t="shared" si="180"/>
        <v>0.46511627906976744</v>
      </c>
      <c r="W98" s="44">
        <v>75</v>
      </c>
      <c r="X98" s="44"/>
      <c r="Y98" s="42">
        <f t="shared" si="119"/>
        <v>6.1224489795918366E-2</v>
      </c>
      <c r="Z98" s="4">
        <v>245</v>
      </c>
      <c r="AA98" s="4">
        <f t="shared" si="181"/>
        <v>25</v>
      </c>
      <c r="AB98" s="46">
        <f t="shared" si="121"/>
        <v>15</v>
      </c>
      <c r="AC98" s="52">
        <f>AB98/Z98</f>
        <v>6.1224489795918366E-2</v>
      </c>
      <c r="AD98" s="52">
        <f>AB98/F98</f>
        <v>0.32608695652173914</v>
      </c>
      <c r="AE98" s="45">
        <f>AB98+F98</f>
        <v>61</v>
      </c>
      <c r="AF98" s="52">
        <f>(AB98+F98)/I98</f>
        <v>0.33152173913043476</v>
      </c>
      <c r="AG98" s="1">
        <v>20</v>
      </c>
      <c r="AH98" s="10">
        <f t="shared" si="182"/>
        <v>125.66370614359172</v>
      </c>
      <c r="AI98" s="1">
        <v>3.5000000000000003E-2</v>
      </c>
      <c r="AJ98" s="1">
        <f>0.5*AI98^2*(E98+H98)/1000</f>
        <v>1.8736375000000003E-4</v>
      </c>
      <c r="AK98" s="4">
        <f t="shared" si="186"/>
        <v>1.4793648732836853</v>
      </c>
      <c r="AL98" s="4"/>
      <c r="AM98" s="4">
        <f>SQRT(AK98*2/((E98+H98)/1000))</f>
        <v>3.1100180567108566</v>
      </c>
      <c r="AN98" s="1">
        <v>60</v>
      </c>
      <c r="AO98" s="2" t="s">
        <v>54</v>
      </c>
      <c r="AQ98" s="50">
        <f>E98+(Z98-AB98-F98)</f>
        <v>305.89999999999998</v>
      </c>
      <c r="AR98">
        <f>AQ98/Z98</f>
        <v>1.2485714285714284</v>
      </c>
      <c r="AS98">
        <f>I98/F98</f>
        <v>4</v>
      </c>
      <c r="AT98">
        <f>E98/(Z98-AB98-F98)</f>
        <v>0.66249999999999998</v>
      </c>
      <c r="AV98" s="50">
        <f t="shared" si="103"/>
        <v>305.89999999999998</v>
      </c>
      <c r="AW98">
        <f t="shared" si="104"/>
        <v>121.89999999999998</v>
      </c>
      <c r="AX98" s="50">
        <f t="shared" si="105"/>
        <v>184</v>
      </c>
      <c r="AY98" s="50">
        <f>F98</f>
        <v>46</v>
      </c>
      <c r="AZ98" s="50">
        <f t="shared" si="106"/>
        <v>184</v>
      </c>
      <c r="BA98" s="50">
        <f t="shared" si="107"/>
        <v>230</v>
      </c>
      <c r="BB98">
        <f t="shared" si="108"/>
        <v>1.3299999999999998</v>
      </c>
      <c r="BD98">
        <f t="shared" si="109"/>
        <v>0.93877551020408168</v>
      </c>
      <c r="BF98">
        <f>(Z98-BA98)/BA98*100</f>
        <v>6.5217391304347823</v>
      </c>
    </row>
    <row r="99" spans="1:58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42"/>
      <c r="Z99" s="28"/>
      <c r="AA99" s="28"/>
      <c r="AB99" s="46"/>
      <c r="AC99" s="52"/>
      <c r="AD99" s="52"/>
      <c r="AE99" s="45"/>
      <c r="AF99" s="52"/>
      <c r="AG99" s="28"/>
      <c r="AH99" s="28"/>
      <c r="AI99" s="28"/>
      <c r="AJ99" s="28"/>
      <c r="AK99" s="28"/>
      <c r="AL99" s="28"/>
      <c r="AM99" s="28"/>
      <c r="AN99" s="28"/>
      <c r="AO99" s="28"/>
      <c r="AQ99" s="50"/>
      <c r="AV99" s="50"/>
      <c r="AX99" s="50"/>
      <c r="AY99" s="50"/>
      <c r="AZ99" s="50"/>
      <c r="BA99" s="50"/>
    </row>
    <row r="100" spans="1:58" x14ac:dyDescent="0.3">
      <c r="A100" s="2">
        <v>26</v>
      </c>
      <c r="B100" s="1">
        <v>101</v>
      </c>
      <c r="C100" s="2" t="s">
        <v>50</v>
      </c>
      <c r="D100" s="3">
        <f t="shared" ref="D100:D103" si="187">2.65*(9.8*1000)*G100/9.8</f>
        <v>3.0474999999999999E-2</v>
      </c>
      <c r="E100" s="10">
        <f t="shared" ref="E100:E103" si="188">D100*1000</f>
        <v>30.474999999999998</v>
      </c>
      <c r="F100" s="5">
        <v>11.5</v>
      </c>
      <c r="G100" s="3">
        <f t="shared" ref="G100:G103" si="189">F100*10^-6</f>
        <v>1.15E-5</v>
      </c>
      <c r="H100" s="2">
        <f t="shared" ref="H100:H103" si="190">I100*1</f>
        <v>218.5</v>
      </c>
      <c r="I100" s="6">
        <v>218.5</v>
      </c>
      <c r="J100" s="7">
        <f>F100/N100</f>
        <v>3.9655172413793106E-2</v>
      </c>
      <c r="K100" s="7">
        <f t="shared" ref="K100:K103" si="191">I100/N100</f>
        <v>0.75344827586206897</v>
      </c>
      <c r="L100" s="8">
        <f t="shared" ref="L100:L103" si="192">N100-I100-F100</f>
        <v>60</v>
      </c>
      <c r="M100" s="9">
        <f t="shared" ref="M100:M103" si="193">L100/N100</f>
        <v>0.20689655172413793</v>
      </c>
      <c r="N100" s="2">
        <v>290</v>
      </c>
      <c r="O100" s="1" t="s">
        <v>46</v>
      </c>
      <c r="P100" s="1"/>
      <c r="Q100" s="4">
        <f>H100/E100</f>
        <v>7.1698113207547172</v>
      </c>
      <c r="R100" s="4">
        <f>S100-I100</f>
        <v>26.5</v>
      </c>
      <c r="S100" s="4">
        <v>245</v>
      </c>
      <c r="T100" s="10">
        <f>R100-F100</f>
        <v>15</v>
      </c>
      <c r="U100" s="11">
        <f>(R100-F100)/F100</f>
        <v>1.3043478260869565</v>
      </c>
      <c r="V100" s="4">
        <f t="shared" ref="V100:V103" si="194">U100/(1+U100)</f>
        <v>0.56603773584905659</v>
      </c>
      <c r="W100" s="44">
        <v>30</v>
      </c>
      <c r="X100" s="44"/>
      <c r="Y100" s="48">
        <f>AB100/Z100</f>
        <v>1.276595744680851E-2</v>
      </c>
      <c r="Z100" s="4">
        <v>235</v>
      </c>
      <c r="AA100" s="4">
        <f t="shared" ref="AA100:AA103" si="195">S100-Z100</f>
        <v>10</v>
      </c>
      <c r="AB100" s="46">
        <v>3</v>
      </c>
      <c r="AC100" s="52">
        <f>AB100/Z100</f>
        <v>1.276595744680851E-2</v>
      </c>
      <c r="AD100" s="52">
        <f>AB100/F100</f>
        <v>0.2608695652173913</v>
      </c>
      <c r="AE100" s="45">
        <f>AB100+F100</f>
        <v>14.5</v>
      </c>
      <c r="AF100" s="52">
        <f>(AB100+F100)/I100</f>
        <v>6.6361556064073221E-2</v>
      </c>
      <c r="AG100" s="1">
        <v>50</v>
      </c>
      <c r="AH100" s="10">
        <f t="shared" ref="AH100:AH103" si="196">2*PI()*AG100</f>
        <v>314.15926535897933</v>
      </c>
      <c r="AI100" s="1">
        <v>3.5000000000000003E-2</v>
      </c>
      <c r="AJ100" s="1">
        <f>0.5*AI100^2*(E100+H100)/1000</f>
        <v>1.5249718750000001E-4</v>
      </c>
      <c r="AK100" s="4">
        <f t="shared" ref="AK100" si="197">0.5*AJ100*AH100^2</f>
        <v>7.5254345645187461</v>
      </c>
      <c r="AL100" s="4"/>
      <c r="AM100" s="4">
        <f>SQRT(AK100*2/((E100+H100)/1000))</f>
        <v>7.7750451417771416</v>
      </c>
      <c r="AN100" s="1">
        <v>60</v>
      </c>
      <c r="AO100" s="2" t="s">
        <v>56</v>
      </c>
      <c r="AQ100" s="50">
        <f>E100+(Z100-AB100-F100)</f>
        <v>250.97499999999999</v>
      </c>
      <c r="AR100">
        <f>AQ100/Z100</f>
        <v>1.0679787234042553</v>
      </c>
      <c r="AS100">
        <f>I100/F100</f>
        <v>19</v>
      </c>
      <c r="AT100">
        <f>E100/(Z100-AB100-F100)</f>
        <v>0.13820861678004534</v>
      </c>
      <c r="AV100" s="50">
        <f t="shared" si="103"/>
        <v>250.97499999999999</v>
      </c>
      <c r="AW100">
        <f t="shared" si="104"/>
        <v>30.474999999999998</v>
      </c>
      <c r="AX100" s="50">
        <f t="shared" si="105"/>
        <v>220.5</v>
      </c>
      <c r="AY100" s="50">
        <f>F100</f>
        <v>11.5</v>
      </c>
      <c r="AZ100" s="50">
        <f t="shared" si="106"/>
        <v>220.5</v>
      </c>
      <c r="BA100" s="50">
        <f t="shared" si="107"/>
        <v>232</v>
      </c>
      <c r="BB100">
        <f t="shared" si="108"/>
        <v>1.0817887931034482</v>
      </c>
      <c r="BD100">
        <f t="shared" si="109"/>
        <v>0.98723404255319147</v>
      </c>
      <c r="BF100">
        <f>(Z100-BA100)/BA100*100</f>
        <v>1.2931034482758621</v>
      </c>
    </row>
    <row r="101" spans="1:58" x14ac:dyDescent="0.3">
      <c r="A101" s="2"/>
      <c r="B101" s="2">
        <v>102</v>
      </c>
      <c r="C101" s="2" t="s">
        <v>50</v>
      </c>
      <c r="D101" s="3">
        <f t="shared" si="187"/>
        <v>6.0949999999999997E-2</v>
      </c>
      <c r="E101" s="10">
        <f t="shared" si="188"/>
        <v>60.949999999999996</v>
      </c>
      <c r="F101" s="5">
        <v>23</v>
      </c>
      <c r="G101" s="3">
        <f t="shared" si="189"/>
        <v>2.3E-5</v>
      </c>
      <c r="H101" s="2">
        <f t="shared" si="190"/>
        <v>207</v>
      </c>
      <c r="I101" s="6">
        <v>207</v>
      </c>
      <c r="J101" s="7">
        <f>F101/N101</f>
        <v>7.9310344827586213E-2</v>
      </c>
      <c r="K101" s="7">
        <f t="shared" si="191"/>
        <v>0.71379310344827585</v>
      </c>
      <c r="L101" s="8">
        <f t="shared" si="192"/>
        <v>60</v>
      </c>
      <c r="M101" s="9">
        <f t="shared" si="193"/>
        <v>0.20689655172413793</v>
      </c>
      <c r="N101" s="2">
        <v>290</v>
      </c>
      <c r="O101" s="2" t="s">
        <v>47</v>
      </c>
      <c r="P101" s="2"/>
      <c r="Q101" s="4">
        <f>H101/E101</f>
        <v>3.3962264150943398</v>
      </c>
      <c r="R101" s="4">
        <f>S101-I101</f>
        <v>53</v>
      </c>
      <c r="S101" s="4">
        <v>260</v>
      </c>
      <c r="T101" s="10">
        <f>R101-F101</f>
        <v>30</v>
      </c>
      <c r="U101" s="11">
        <f>(R101-F101)/F101</f>
        <v>1.3043478260869565</v>
      </c>
      <c r="V101" s="4">
        <f t="shared" si="194"/>
        <v>0.56603773584905659</v>
      </c>
      <c r="W101" s="44">
        <v>45</v>
      </c>
      <c r="X101" s="44"/>
      <c r="Y101" s="42">
        <f t="shared" si="119"/>
        <v>2.1276595744680851E-2</v>
      </c>
      <c r="Z101" s="4">
        <v>235</v>
      </c>
      <c r="AA101" s="4">
        <f t="shared" si="195"/>
        <v>25</v>
      </c>
      <c r="AB101" s="46">
        <f t="shared" si="121"/>
        <v>5</v>
      </c>
      <c r="AC101" s="52">
        <f>AB101/Z101</f>
        <v>2.1276595744680851E-2</v>
      </c>
      <c r="AD101" s="52">
        <f>AB101/F101</f>
        <v>0.21739130434782608</v>
      </c>
      <c r="AE101" s="45">
        <f>AB101+F101</f>
        <v>28</v>
      </c>
      <c r="AF101" s="52">
        <f>(AB101+F101)/I101</f>
        <v>0.13526570048309178</v>
      </c>
      <c r="AG101" s="1">
        <v>50</v>
      </c>
      <c r="AH101" s="10">
        <f t="shared" si="196"/>
        <v>314.15926535897933</v>
      </c>
      <c r="AI101" s="1">
        <v>3.5000000000000003E-2</v>
      </c>
      <c r="AJ101" s="1">
        <f>0.5*AI101^2*(E101+H101)/1000</f>
        <v>1.6411937500000002E-4</v>
      </c>
      <c r="AK101" s="4">
        <f>0.5*AJ101*AH101^2</f>
        <v>8.098966529020176</v>
      </c>
      <c r="AL101" s="4"/>
      <c r="AM101" s="4">
        <f>SQRT(AK101*2/((E101+H101)/1000))</f>
        <v>7.7750451417771425</v>
      </c>
      <c r="AN101" s="1">
        <v>60</v>
      </c>
      <c r="AO101" s="2" t="s">
        <v>56</v>
      </c>
      <c r="AQ101" s="50">
        <f>E101+(Z101-AB101-F101)</f>
        <v>267.95</v>
      </c>
      <c r="AR101">
        <f>AQ101/Z101</f>
        <v>1.1402127659574468</v>
      </c>
      <c r="AS101">
        <f>I101/F101</f>
        <v>9</v>
      </c>
      <c r="AT101">
        <f>E101/(Z101-AB101-F101)</f>
        <v>0.2944444444444444</v>
      </c>
      <c r="AV101" s="50">
        <f t="shared" si="103"/>
        <v>267.95</v>
      </c>
      <c r="AW101">
        <f t="shared" si="104"/>
        <v>60.949999999999996</v>
      </c>
      <c r="AX101" s="50">
        <f t="shared" si="105"/>
        <v>207</v>
      </c>
      <c r="AY101" s="50">
        <f>F101</f>
        <v>23</v>
      </c>
      <c r="AZ101" s="50">
        <f t="shared" si="106"/>
        <v>207</v>
      </c>
      <c r="BA101" s="50">
        <f t="shared" si="107"/>
        <v>230</v>
      </c>
      <c r="BB101">
        <f t="shared" si="108"/>
        <v>1.165</v>
      </c>
      <c r="BD101">
        <f t="shared" si="109"/>
        <v>0.97872340425531912</v>
      </c>
      <c r="BF101">
        <f>(Z101-BA101)/BA101*100</f>
        <v>2.1739130434782608</v>
      </c>
    </row>
    <row r="102" spans="1:58" x14ac:dyDescent="0.3">
      <c r="A102" s="2"/>
      <c r="B102" s="2">
        <v>103</v>
      </c>
      <c r="C102" s="2" t="s">
        <v>50</v>
      </c>
      <c r="D102" s="3">
        <f t="shared" si="187"/>
        <v>9.1424999999999992E-2</v>
      </c>
      <c r="E102" s="10">
        <f t="shared" si="188"/>
        <v>91.424999999999997</v>
      </c>
      <c r="F102" s="5">
        <v>34.5</v>
      </c>
      <c r="G102" s="3">
        <f t="shared" si="189"/>
        <v>3.4499999999999998E-5</v>
      </c>
      <c r="H102" s="2">
        <f t="shared" si="190"/>
        <v>195.5</v>
      </c>
      <c r="I102" s="6">
        <v>195.5</v>
      </c>
      <c r="J102" s="7">
        <f>F102/N102</f>
        <v>0.11896551724137931</v>
      </c>
      <c r="K102" s="7">
        <f t="shared" si="191"/>
        <v>0.67413793103448272</v>
      </c>
      <c r="L102" s="8">
        <f t="shared" si="192"/>
        <v>60</v>
      </c>
      <c r="M102" s="9">
        <f t="shared" si="193"/>
        <v>0.20689655172413793</v>
      </c>
      <c r="N102" s="2">
        <v>290</v>
      </c>
      <c r="O102" s="2" t="s">
        <v>48</v>
      </c>
      <c r="P102" s="2"/>
      <c r="Q102" s="4">
        <f>H102/E102</f>
        <v>2.1383647798742138</v>
      </c>
      <c r="R102" s="4">
        <f>S102-I102</f>
        <v>69.5</v>
      </c>
      <c r="S102" s="4">
        <v>265</v>
      </c>
      <c r="T102" s="10">
        <f>R102-F102</f>
        <v>35</v>
      </c>
      <c r="U102" s="11">
        <f>(R102-F102)/F102</f>
        <v>1.0144927536231885</v>
      </c>
      <c r="V102" s="4">
        <f t="shared" si="194"/>
        <v>0.50359712230215825</v>
      </c>
      <c r="W102" s="44">
        <v>60</v>
      </c>
      <c r="X102" s="44"/>
      <c r="Y102" s="42">
        <f t="shared" si="119"/>
        <v>3.3613445378151259E-2</v>
      </c>
      <c r="Z102" s="4">
        <v>238</v>
      </c>
      <c r="AA102" s="4">
        <f t="shared" si="195"/>
        <v>27</v>
      </c>
      <c r="AB102" s="46">
        <f t="shared" si="121"/>
        <v>8</v>
      </c>
      <c r="AC102" s="52">
        <f>AB102/Z102</f>
        <v>3.3613445378151259E-2</v>
      </c>
      <c r="AD102" s="52">
        <f>AB102/F102</f>
        <v>0.2318840579710145</v>
      </c>
      <c r="AE102" s="45">
        <f>AB102+F102</f>
        <v>42.5</v>
      </c>
      <c r="AF102" s="52">
        <f>(AB102+F102)/I102</f>
        <v>0.21739130434782608</v>
      </c>
      <c r="AG102" s="1">
        <v>50</v>
      </c>
      <c r="AH102" s="10">
        <f t="shared" si="196"/>
        <v>314.15926535897933</v>
      </c>
      <c r="AI102" s="1">
        <v>3.5000000000000003E-2</v>
      </c>
      <c r="AJ102" s="1">
        <f>0.5*AI102^2*(E102+H102)/1000</f>
        <v>1.7574156250000004E-4</v>
      </c>
      <c r="AK102" s="4">
        <f t="shared" ref="AK102:AK103" si="198">0.5*AJ102*AH102^2</f>
        <v>8.672498493521605</v>
      </c>
      <c r="AL102" s="4"/>
      <c r="AM102" s="4">
        <f>SQRT(AK102*2/((E102+H102)/1000))</f>
        <v>7.7750451417771425</v>
      </c>
      <c r="AN102" s="1">
        <v>60</v>
      </c>
      <c r="AO102" s="2" t="s">
        <v>56</v>
      </c>
      <c r="AQ102" s="50">
        <f>E102+(Z102-AB102-F102)</f>
        <v>286.92500000000001</v>
      </c>
      <c r="AR102">
        <f>AQ102/Z102</f>
        <v>1.2055672268907565</v>
      </c>
      <c r="AS102">
        <f>I102/F102</f>
        <v>5.666666666666667</v>
      </c>
      <c r="AT102">
        <f>E102/(Z102-AB102-F102)</f>
        <v>0.46764705882352942</v>
      </c>
      <c r="AV102" s="50">
        <f t="shared" si="103"/>
        <v>286.92500000000001</v>
      </c>
      <c r="AW102">
        <f t="shared" si="104"/>
        <v>91.424999999999997</v>
      </c>
      <c r="AX102" s="50">
        <f t="shared" si="105"/>
        <v>195.5</v>
      </c>
      <c r="AY102" s="50">
        <f>F102</f>
        <v>34.5</v>
      </c>
      <c r="AZ102" s="50">
        <f t="shared" si="106"/>
        <v>195.5</v>
      </c>
      <c r="BA102" s="50">
        <f t="shared" si="107"/>
        <v>230</v>
      </c>
      <c r="BB102">
        <f t="shared" si="108"/>
        <v>1.2475000000000001</v>
      </c>
      <c r="BD102">
        <f t="shared" si="109"/>
        <v>0.96638655462184886</v>
      </c>
      <c r="BF102">
        <f>(Z102-BA102)/BA102*100</f>
        <v>3.4782608695652173</v>
      </c>
    </row>
    <row r="103" spans="1:58" x14ac:dyDescent="0.3">
      <c r="A103" s="2"/>
      <c r="B103" s="2">
        <v>104</v>
      </c>
      <c r="C103" s="2" t="s">
        <v>50</v>
      </c>
      <c r="D103" s="3">
        <f t="shared" si="187"/>
        <v>0.12189999999999999</v>
      </c>
      <c r="E103" s="10">
        <f t="shared" si="188"/>
        <v>121.89999999999999</v>
      </c>
      <c r="F103" s="5">
        <v>46</v>
      </c>
      <c r="G103" s="3">
        <f t="shared" si="189"/>
        <v>4.6E-5</v>
      </c>
      <c r="H103" s="2">
        <f t="shared" si="190"/>
        <v>184</v>
      </c>
      <c r="I103" s="6">
        <v>184</v>
      </c>
      <c r="J103" s="7">
        <f>F103/N103</f>
        <v>0.15862068965517243</v>
      </c>
      <c r="K103" s="7">
        <f t="shared" si="191"/>
        <v>0.6344827586206897</v>
      </c>
      <c r="L103" s="8">
        <f t="shared" si="192"/>
        <v>60</v>
      </c>
      <c r="M103" s="9">
        <f t="shared" si="193"/>
        <v>0.20689655172413793</v>
      </c>
      <c r="N103" s="2">
        <v>290</v>
      </c>
      <c r="O103" s="2" t="s">
        <v>49</v>
      </c>
      <c r="P103" s="2"/>
      <c r="Q103" s="4">
        <f>H103/E103</f>
        <v>1.5094339622641511</v>
      </c>
      <c r="R103" s="4">
        <f>S103-I103</f>
        <v>91</v>
      </c>
      <c r="S103" s="4">
        <v>275</v>
      </c>
      <c r="T103" s="10">
        <f>R103-F103</f>
        <v>45</v>
      </c>
      <c r="U103" s="11">
        <f>(R103-F103)/F103</f>
        <v>0.97826086956521741</v>
      </c>
      <c r="V103" s="4">
        <f t="shared" si="194"/>
        <v>0.49450549450549453</v>
      </c>
      <c r="W103" s="44">
        <v>75</v>
      </c>
      <c r="X103" s="44"/>
      <c r="Y103" s="42">
        <f t="shared" si="119"/>
        <v>4.9586776859504134E-2</v>
      </c>
      <c r="Z103" s="4">
        <v>242</v>
      </c>
      <c r="AA103" s="4">
        <f t="shared" si="195"/>
        <v>33</v>
      </c>
      <c r="AB103" s="46">
        <f t="shared" si="121"/>
        <v>12</v>
      </c>
      <c r="AC103" s="52">
        <f>AB103/Z103</f>
        <v>4.9586776859504134E-2</v>
      </c>
      <c r="AD103" s="52">
        <f>AB103/F103</f>
        <v>0.2608695652173913</v>
      </c>
      <c r="AE103" s="45">
        <f>AB103+F103</f>
        <v>58</v>
      </c>
      <c r="AF103" s="52">
        <f>(AB103+F103)/I103</f>
        <v>0.31521739130434784</v>
      </c>
      <c r="AG103" s="1">
        <v>50</v>
      </c>
      <c r="AH103" s="10">
        <f t="shared" si="196"/>
        <v>314.15926535897933</v>
      </c>
      <c r="AI103" s="1">
        <v>3.5000000000000003E-2</v>
      </c>
      <c r="AJ103" s="1">
        <f>0.5*AI103^2*(E103+H103)/1000</f>
        <v>1.8736375000000003E-4</v>
      </c>
      <c r="AK103" s="4">
        <f t="shared" si="198"/>
        <v>9.2460304580230321</v>
      </c>
      <c r="AL103" s="4"/>
      <c r="AM103" s="4">
        <f>SQRT(AK103*2/((E103+H103)/1000))</f>
        <v>7.7750451417771416</v>
      </c>
      <c r="AN103" s="1">
        <v>60</v>
      </c>
      <c r="AO103" s="2" t="s">
        <v>56</v>
      </c>
      <c r="AQ103" s="50">
        <f>E103+(Z103-AB103-F103)</f>
        <v>305.89999999999998</v>
      </c>
      <c r="AR103">
        <f>AQ103/Z103</f>
        <v>1.2640495867768593</v>
      </c>
      <c r="AS103">
        <f>I103/F103</f>
        <v>4</v>
      </c>
      <c r="AT103">
        <f>E103/(Z103-AB103-F103)</f>
        <v>0.66249999999999998</v>
      </c>
      <c r="AV103" s="50">
        <f t="shared" si="103"/>
        <v>305.89999999999998</v>
      </c>
      <c r="AW103">
        <f t="shared" si="104"/>
        <v>121.89999999999998</v>
      </c>
      <c r="AX103" s="50">
        <f t="shared" si="105"/>
        <v>184</v>
      </c>
      <c r="AY103" s="50">
        <f>F103</f>
        <v>46</v>
      </c>
      <c r="AZ103" s="50">
        <f t="shared" si="106"/>
        <v>184</v>
      </c>
      <c r="BA103" s="50">
        <f t="shared" si="107"/>
        <v>230</v>
      </c>
      <c r="BB103">
        <f t="shared" si="108"/>
        <v>1.3299999999999998</v>
      </c>
      <c r="BD103">
        <f t="shared" si="109"/>
        <v>0.95041322314049581</v>
      </c>
      <c r="BF103">
        <f>(Z103-BA103)/BA103*100</f>
        <v>5.2173913043478262</v>
      </c>
    </row>
    <row r="104" spans="1:58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42"/>
      <c r="Z104" s="28"/>
      <c r="AA104" s="28"/>
      <c r="AB104" s="46"/>
      <c r="AC104" s="52"/>
      <c r="AD104" s="52"/>
      <c r="AE104" s="45"/>
      <c r="AF104" s="52"/>
      <c r="AG104" s="28"/>
      <c r="AH104" s="28"/>
      <c r="AI104" s="28"/>
      <c r="AJ104" s="28"/>
      <c r="AK104" s="28"/>
      <c r="AL104" s="28"/>
      <c r="AM104" s="28"/>
      <c r="AN104" s="28"/>
      <c r="AO104" s="28"/>
      <c r="AQ104" s="50"/>
      <c r="AV104" s="50"/>
      <c r="AX104" s="50"/>
      <c r="AY104" s="50"/>
      <c r="AZ104" s="50"/>
      <c r="BA104" s="50"/>
    </row>
    <row r="105" spans="1:58" x14ac:dyDescent="0.3">
      <c r="A105" s="2">
        <v>27</v>
      </c>
      <c r="B105" s="1">
        <v>105</v>
      </c>
      <c r="C105" s="2" t="s">
        <v>50</v>
      </c>
      <c r="D105" s="3">
        <f t="shared" ref="D105:D108" si="199">2.65*(9.8*1000)*G105/9.8</f>
        <v>3.0474999999999999E-2</v>
      </c>
      <c r="E105" s="10">
        <f t="shared" ref="E105:E108" si="200">D105*1000</f>
        <v>30.474999999999998</v>
      </c>
      <c r="F105" s="5">
        <v>11.5</v>
      </c>
      <c r="G105" s="3">
        <f t="shared" ref="G105:G108" si="201">F105*10^-6</f>
        <v>1.15E-5</v>
      </c>
      <c r="H105" s="2">
        <f t="shared" ref="H105:H108" si="202">I105*1</f>
        <v>218.5</v>
      </c>
      <c r="I105" s="6">
        <v>218.5</v>
      </c>
      <c r="J105" s="7">
        <f>F105/N105</f>
        <v>3.9655172413793106E-2</v>
      </c>
      <c r="K105" s="7">
        <f t="shared" ref="K105:K108" si="203">I105/N105</f>
        <v>0.75344827586206897</v>
      </c>
      <c r="L105" s="8">
        <f t="shared" ref="L105:L108" si="204">N105-I105-F105</f>
        <v>60</v>
      </c>
      <c r="M105" s="9">
        <f t="shared" ref="M105:M108" si="205">L105/N105</f>
        <v>0.20689655172413793</v>
      </c>
      <c r="N105" s="2">
        <v>290</v>
      </c>
      <c r="O105" s="1" t="s">
        <v>46</v>
      </c>
      <c r="P105" s="1"/>
      <c r="Q105" s="4">
        <f>H105/E105</f>
        <v>7.1698113207547172</v>
      </c>
      <c r="R105" s="4">
        <f>S105-I105</f>
        <v>26.5</v>
      </c>
      <c r="S105" s="4">
        <v>245</v>
      </c>
      <c r="T105" s="10">
        <f>R105-F105</f>
        <v>15</v>
      </c>
      <c r="U105" s="11">
        <f>(R105-F105)/F105</f>
        <v>1.3043478260869565</v>
      </c>
      <c r="V105" s="4">
        <f t="shared" ref="V105:V108" si="206">U105/(1+U105)</f>
        <v>0.56603773584905659</v>
      </c>
      <c r="W105" s="44">
        <v>30</v>
      </c>
      <c r="X105" s="44"/>
      <c r="Y105" s="42">
        <f t="shared" ref="Y105:Y108" si="207">AB105/Z105</f>
        <v>8.6206896551724137E-3</v>
      </c>
      <c r="Z105" s="4">
        <v>232</v>
      </c>
      <c r="AA105" s="4">
        <f t="shared" ref="AA105:AA108" si="208">S105-Z105</f>
        <v>13</v>
      </c>
      <c r="AB105" s="46">
        <f t="shared" ref="AB105:AB108" si="209">Z105-F105-I105</f>
        <v>2</v>
      </c>
      <c r="AC105" s="52">
        <f>AB105/Z105</f>
        <v>8.6206896551724137E-3</v>
      </c>
      <c r="AD105" s="52">
        <f>AB105/F105</f>
        <v>0.17391304347826086</v>
      </c>
      <c r="AE105" s="45">
        <f>AB105+F105</f>
        <v>13.5</v>
      </c>
      <c r="AF105" s="52">
        <f>(AB105+F105)/I105</f>
        <v>6.1784897025171627E-2</v>
      </c>
      <c r="AG105" s="1">
        <v>50</v>
      </c>
      <c r="AH105" s="10">
        <f t="shared" ref="AH105:AH108" si="210">2*PI()*AG105</f>
        <v>314.15926535897933</v>
      </c>
      <c r="AI105" s="1">
        <v>3.5000000000000003E-2</v>
      </c>
      <c r="AJ105" s="1">
        <f>0.5*AI105^2*(E105+H105)/1000</f>
        <v>1.5249718750000001E-4</v>
      </c>
      <c r="AK105" s="4">
        <f t="shared" ref="AK105" si="211">0.5*AJ105*AH105^2</f>
        <v>7.5254345645187461</v>
      </c>
      <c r="AL105" s="4"/>
      <c r="AM105" s="4">
        <f>SQRT(AK105*2/((E105+H105)/1000))</f>
        <v>7.7750451417771416</v>
      </c>
      <c r="AN105" s="1">
        <v>60</v>
      </c>
      <c r="AO105" s="2" t="s">
        <v>55</v>
      </c>
      <c r="AQ105" s="50">
        <f>E105+(Z105-AB105-F105)</f>
        <v>248.97499999999999</v>
      </c>
      <c r="AR105">
        <f>AQ105/Z105</f>
        <v>1.0731681034482758</v>
      </c>
      <c r="AS105">
        <f>I105/F105</f>
        <v>19</v>
      </c>
      <c r="AT105">
        <f>E105/(Z105-AB105-F105)</f>
        <v>0.13947368421052631</v>
      </c>
      <c r="AV105" s="50">
        <f t="shared" si="103"/>
        <v>248.97499999999999</v>
      </c>
      <c r="AW105">
        <f t="shared" si="104"/>
        <v>30.474999999999994</v>
      </c>
      <c r="AX105" s="50">
        <f t="shared" si="105"/>
        <v>218.5</v>
      </c>
      <c r="AY105" s="50">
        <f>F105</f>
        <v>11.5</v>
      </c>
      <c r="AZ105" s="50">
        <f t="shared" si="106"/>
        <v>218.5</v>
      </c>
      <c r="BA105" s="50">
        <f t="shared" si="107"/>
        <v>230</v>
      </c>
      <c r="BB105">
        <f t="shared" si="108"/>
        <v>1.0825</v>
      </c>
      <c r="BD105">
        <f t="shared" si="109"/>
        <v>0.99137931034482751</v>
      </c>
      <c r="BF105">
        <f>(Z105-BA105)/BA105*100</f>
        <v>0.86956521739130432</v>
      </c>
    </row>
    <row r="106" spans="1:58" x14ac:dyDescent="0.3">
      <c r="A106" s="2"/>
      <c r="B106" s="2">
        <v>106</v>
      </c>
      <c r="C106" s="2" t="s">
        <v>50</v>
      </c>
      <c r="D106" s="3">
        <f t="shared" si="199"/>
        <v>6.0949999999999997E-2</v>
      </c>
      <c r="E106" s="10">
        <f t="shared" si="200"/>
        <v>60.949999999999996</v>
      </c>
      <c r="F106" s="5">
        <v>23</v>
      </c>
      <c r="G106" s="3">
        <f t="shared" si="201"/>
        <v>2.3E-5</v>
      </c>
      <c r="H106" s="2">
        <f t="shared" si="202"/>
        <v>207</v>
      </c>
      <c r="I106" s="6">
        <v>207</v>
      </c>
      <c r="J106" s="7">
        <f>F106/N106</f>
        <v>7.9310344827586213E-2</v>
      </c>
      <c r="K106" s="7">
        <f t="shared" si="203"/>
        <v>0.71379310344827585</v>
      </c>
      <c r="L106" s="8">
        <f t="shared" si="204"/>
        <v>60</v>
      </c>
      <c r="M106" s="9">
        <f t="shared" si="205"/>
        <v>0.20689655172413793</v>
      </c>
      <c r="N106" s="2">
        <v>290</v>
      </c>
      <c r="O106" s="2" t="s">
        <v>47</v>
      </c>
      <c r="P106" s="2"/>
      <c r="Q106" s="4">
        <f>H106/E106</f>
        <v>3.3962264150943398</v>
      </c>
      <c r="R106" s="4">
        <f>S106-I106</f>
        <v>53</v>
      </c>
      <c r="S106" s="4">
        <v>260</v>
      </c>
      <c r="T106" s="10">
        <f>R106-F106</f>
        <v>30</v>
      </c>
      <c r="U106" s="11">
        <f>(R106-F106)/F106</f>
        <v>1.3043478260869565</v>
      </c>
      <c r="V106" s="4">
        <f t="shared" si="206"/>
        <v>0.56603773584905659</v>
      </c>
      <c r="W106" s="44">
        <v>45</v>
      </c>
      <c r="X106" s="44"/>
      <c r="Y106" s="42">
        <f t="shared" si="207"/>
        <v>2.1276595744680851E-2</v>
      </c>
      <c r="Z106" s="4">
        <v>235</v>
      </c>
      <c r="AA106" s="4">
        <f t="shared" si="208"/>
        <v>25</v>
      </c>
      <c r="AB106" s="46">
        <f t="shared" si="209"/>
        <v>5</v>
      </c>
      <c r="AC106" s="52">
        <f>AB106/Z106</f>
        <v>2.1276595744680851E-2</v>
      </c>
      <c r="AD106" s="52">
        <f>AB106/F106</f>
        <v>0.21739130434782608</v>
      </c>
      <c r="AE106" s="45">
        <f>AB106+F106</f>
        <v>28</v>
      </c>
      <c r="AF106" s="52">
        <f>(AB106+F106)/I106</f>
        <v>0.13526570048309178</v>
      </c>
      <c r="AG106" s="1">
        <v>50</v>
      </c>
      <c r="AH106" s="10">
        <f t="shared" si="210"/>
        <v>314.15926535897933</v>
      </c>
      <c r="AI106" s="1">
        <v>3.5000000000000003E-2</v>
      </c>
      <c r="AJ106" s="1">
        <f>0.5*AI106^2*(E106+H106)/1000</f>
        <v>1.6411937500000002E-4</v>
      </c>
      <c r="AK106" s="4">
        <f>0.5*AJ106*AH106^2</f>
        <v>8.098966529020176</v>
      </c>
      <c r="AL106" s="4"/>
      <c r="AM106" s="4">
        <f>SQRT(AK106*2/((E106+H106)/1000))</f>
        <v>7.7750451417771425</v>
      </c>
      <c r="AN106" s="1">
        <v>60</v>
      </c>
      <c r="AO106" s="2" t="s">
        <v>55</v>
      </c>
      <c r="AQ106" s="50">
        <f>E106+(Z106-AB106-F106)</f>
        <v>267.95</v>
      </c>
      <c r="AR106">
        <f>AQ106/Z106</f>
        <v>1.1402127659574468</v>
      </c>
      <c r="AS106">
        <f>I106/F106</f>
        <v>9</v>
      </c>
      <c r="AT106">
        <f>E106/(Z106-AB106-F106)</f>
        <v>0.2944444444444444</v>
      </c>
      <c r="AV106" s="50">
        <f t="shared" si="103"/>
        <v>267.95</v>
      </c>
      <c r="AW106">
        <f t="shared" si="104"/>
        <v>60.949999999999996</v>
      </c>
      <c r="AX106" s="50">
        <f t="shared" si="105"/>
        <v>207</v>
      </c>
      <c r="AY106" s="50">
        <f>F106</f>
        <v>23</v>
      </c>
      <c r="AZ106" s="50">
        <f t="shared" si="106"/>
        <v>207</v>
      </c>
      <c r="BA106" s="50">
        <f t="shared" si="107"/>
        <v>230</v>
      </c>
      <c r="BB106">
        <f t="shared" si="108"/>
        <v>1.165</v>
      </c>
      <c r="BD106">
        <f t="shared" si="109"/>
        <v>0.97872340425531912</v>
      </c>
      <c r="BF106">
        <f>(Z106-BA106)/BA106*100</f>
        <v>2.1739130434782608</v>
      </c>
    </row>
    <row r="107" spans="1:58" x14ac:dyDescent="0.3">
      <c r="A107" s="2"/>
      <c r="B107" s="2">
        <v>107</v>
      </c>
      <c r="C107" s="2" t="s">
        <v>50</v>
      </c>
      <c r="D107" s="3">
        <f t="shared" si="199"/>
        <v>9.1424999999999992E-2</v>
      </c>
      <c r="E107" s="10">
        <f t="shared" si="200"/>
        <v>91.424999999999997</v>
      </c>
      <c r="F107" s="5">
        <v>34.5</v>
      </c>
      <c r="G107" s="3">
        <f t="shared" si="201"/>
        <v>3.4499999999999998E-5</v>
      </c>
      <c r="H107" s="2">
        <f t="shared" si="202"/>
        <v>195.5</v>
      </c>
      <c r="I107" s="6">
        <v>195.5</v>
      </c>
      <c r="J107" s="7">
        <f>F107/N107</f>
        <v>0.11896551724137931</v>
      </c>
      <c r="K107" s="7">
        <f t="shared" si="203"/>
        <v>0.67413793103448272</v>
      </c>
      <c r="L107" s="8">
        <f t="shared" si="204"/>
        <v>60</v>
      </c>
      <c r="M107" s="9">
        <f t="shared" si="205"/>
        <v>0.20689655172413793</v>
      </c>
      <c r="N107" s="2">
        <v>290</v>
      </c>
      <c r="O107" s="2" t="s">
        <v>48</v>
      </c>
      <c r="P107" s="2"/>
      <c r="Q107" s="4">
        <f>H107/E107</f>
        <v>2.1383647798742138</v>
      </c>
      <c r="R107" s="4">
        <f>S107-I107</f>
        <v>69.5</v>
      </c>
      <c r="S107" s="4">
        <v>265</v>
      </c>
      <c r="T107" s="10">
        <f>R107-F107</f>
        <v>35</v>
      </c>
      <c r="U107" s="11">
        <f>(R107-F107)/F107</f>
        <v>1.0144927536231885</v>
      </c>
      <c r="V107" s="4">
        <f t="shared" si="206"/>
        <v>0.50359712230215825</v>
      </c>
      <c r="W107" s="44">
        <v>60</v>
      </c>
      <c r="X107" s="44"/>
      <c r="Y107" s="42">
        <f t="shared" si="207"/>
        <v>4.1666666666666664E-2</v>
      </c>
      <c r="Z107" s="4">
        <v>240</v>
      </c>
      <c r="AA107" s="4">
        <f t="shared" si="208"/>
        <v>25</v>
      </c>
      <c r="AB107" s="46">
        <f t="shared" si="209"/>
        <v>10</v>
      </c>
      <c r="AC107" s="52">
        <f>AB107/Z107</f>
        <v>4.1666666666666664E-2</v>
      </c>
      <c r="AD107" s="52">
        <f>AB107/F107</f>
        <v>0.28985507246376813</v>
      </c>
      <c r="AE107" s="45">
        <f>AB107+F107</f>
        <v>44.5</v>
      </c>
      <c r="AF107" s="52">
        <f>(AB107+F107)/I107</f>
        <v>0.22762148337595908</v>
      </c>
      <c r="AG107" s="1">
        <v>50</v>
      </c>
      <c r="AH107" s="10">
        <f t="shared" si="210"/>
        <v>314.15926535897933</v>
      </c>
      <c r="AI107" s="1">
        <v>3.5000000000000003E-2</v>
      </c>
      <c r="AJ107" s="1">
        <f>0.5*AI107^2*(E107+H107)/1000</f>
        <v>1.7574156250000004E-4</v>
      </c>
      <c r="AK107" s="4">
        <f t="shared" ref="AK107:AK108" si="212">0.5*AJ107*AH107^2</f>
        <v>8.672498493521605</v>
      </c>
      <c r="AL107" s="4"/>
      <c r="AM107" s="4">
        <f>SQRT(AK107*2/((E107+H107)/1000))</f>
        <v>7.7750451417771425</v>
      </c>
      <c r="AN107" s="1">
        <v>60</v>
      </c>
      <c r="AO107" s="2" t="s">
        <v>55</v>
      </c>
      <c r="AQ107" s="50">
        <f>E107+(Z107-AB107-F107)</f>
        <v>286.92500000000001</v>
      </c>
      <c r="AR107">
        <f>AQ107/Z107</f>
        <v>1.1955208333333334</v>
      </c>
      <c r="AS107">
        <f>I107/F107</f>
        <v>5.666666666666667</v>
      </c>
      <c r="AT107">
        <f>E107/(Z107-AB107-F107)</f>
        <v>0.46764705882352942</v>
      </c>
      <c r="AV107" s="50">
        <f t="shared" si="103"/>
        <v>286.92500000000001</v>
      </c>
      <c r="AW107">
        <f t="shared" si="104"/>
        <v>91.424999999999997</v>
      </c>
      <c r="AX107" s="50">
        <f t="shared" si="105"/>
        <v>195.5</v>
      </c>
      <c r="AY107" s="50">
        <f>F107</f>
        <v>34.5</v>
      </c>
      <c r="AZ107" s="50">
        <f t="shared" si="106"/>
        <v>195.5</v>
      </c>
      <c r="BA107" s="50">
        <f t="shared" si="107"/>
        <v>230</v>
      </c>
      <c r="BB107">
        <f t="shared" si="108"/>
        <v>1.2475000000000001</v>
      </c>
      <c r="BD107">
        <f t="shared" si="109"/>
        <v>0.95833333333333337</v>
      </c>
      <c r="BF107">
        <f>(Z107-BA107)/BA107*100</f>
        <v>4.3478260869565215</v>
      </c>
    </row>
    <row r="108" spans="1:58" x14ac:dyDescent="0.3">
      <c r="A108" s="2"/>
      <c r="B108" s="2">
        <v>108</v>
      </c>
      <c r="C108" s="2" t="s">
        <v>50</v>
      </c>
      <c r="D108" s="3">
        <f t="shared" si="199"/>
        <v>0.12189999999999999</v>
      </c>
      <c r="E108" s="10">
        <f t="shared" si="200"/>
        <v>121.89999999999999</v>
      </c>
      <c r="F108" s="5">
        <v>46</v>
      </c>
      <c r="G108" s="3">
        <f t="shared" si="201"/>
        <v>4.6E-5</v>
      </c>
      <c r="H108" s="2">
        <f t="shared" si="202"/>
        <v>184</v>
      </c>
      <c r="I108" s="6">
        <v>184</v>
      </c>
      <c r="J108" s="7">
        <f>F108/N108</f>
        <v>0.15862068965517243</v>
      </c>
      <c r="K108" s="7">
        <f t="shared" si="203"/>
        <v>0.6344827586206897</v>
      </c>
      <c r="L108" s="8">
        <f t="shared" si="204"/>
        <v>60</v>
      </c>
      <c r="M108" s="9">
        <f t="shared" si="205"/>
        <v>0.20689655172413793</v>
      </c>
      <c r="N108" s="2">
        <v>290</v>
      </c>
      <c r="O108" s="2" t="s">
        <v>49</v>
      </c>
      <c r="P108" s="2"/>
      <c r="Q108" s="4">
        <f>H108/E108</f>
        <v>1.5094339622641511</v>
      </c>
      <c r="R108" s="4">
        <f>S108-I108</f>
        <v>91</v>
      </c>
      <c r="S108" s="4">
        <v>275</v>
      </c>
      <c r="T108" s="10">
        <f>R108-F108</f>
        <v>45</v>
      </c>
      <c r="U108" s="11">
        <f>(R108-F108)/F108</f>
        <v>0.97826086956521741</v>
      </c>
      <c r="V108" s="4">
        <f t="shared" si="206"/>
        <v>0.49450549450549453</v>
      </c>
      <c r="W108" s="44">
        <v>75</v>
      </c>
      <c r="X108" s="44"/>
      <c r="Y108" s="42">
        <f t="shared" si="207"/>
        <v>4.1666666666666664E-2</v>
      </c>
      <c r="Z108" s="4">
        <v>240</v>
      </c>
      <c r="AA108" s="4">
        <f t="shared" si="208"/>
        <v>35</v>
      </c>
      <c r="AB108" s="46">
        <f t="shared" si="209"/>
        <v>10</v>
      </c>
      <c r="AC108" s="52">
        <f>AB108/Z108</f>
        <v>4.1666666666666664E-2</v>
      </c>
      <c r="AD108" s="52">
        <f>AB108/F108</f>
        <v>0.21739130434782608</v>
      </c>
      <c r="AE108" s="45">
        <f>AB108+F108</f>
        <v>56</v>
      </c>
      <c r="AF108" s="52">
        <f>(AB108+F108)/I108</f>
        <v>0.30434782608695654</v>
      </c>
      <c r="AG108" s="1">
        <v>50</v>
      </c>
      <c r="AH108" s="10">
        <f t="shared" si="210"/>
        <v>314.15926535897933</v>
      </c>
      <c r="AI108" s="1">
        <v>3.5000000000000003E-2</v>
      </c>
      <c r="AJ108" s="1">
        <f>0.5*AI108^2*(E108+H108)/1000</f>
        <v>1.8736375000000003E-4</v>
      </c>
      <c r="AK108" s="4">
        <f t="shared" si="212"/>
        <v>9.2460304580230321</v>
      </c>
      <c r="AL108" s="4"/>
      <c r="AM108" s="4">
        <f>SQRT(AK108*2/((E108+H108)/1000))</f>
        <v>7.7750451417771416</v>
      </c>
      <c r="AN108" s="1">
        <v>60</v>
      </c>
      <c r="AO108" s="2" t="s">
        <v>55</v>
      </c>
      <c r="AQ108" s="50">
        <f>E108+(Z108-AB108-F108)</f>
        <v>305.89999999999998</v>
      </c>
      <c r="AR108">
        <f>AQ108/Z108</f>
        <v>1.2745833333333332</v>
      </c>
      <c r="AS108">
        <f>I108/F108</f>
        <v>4</v>
      </c>
      <c r="AT108">
        <f>E108/(Z108-AB108-F108)</f>
        <v>0.66249999999999998</v>
      </c>
      <c r="AV108" s="50">
        <f t="shared" si="103"/>
        <v>305.89999999999998</v>
      </c>
      <c r="AW108">
        <f t="shared" si="104"/>
        <v>121.89999999999998</v>
      </c>
      <c r="AX108" s="50">
        <f t="shared" si="105"/>
        <v>184</v>
      </c>
      <c r="AY108" s="50">
        <f>F108</f>
        <v>46</v>
      </c>
      <c r="AZ108" s="50">
        <f t="shared" si="106"/>
        <v>184</v>
      </c>
      <c r="BA108" s="50">
        <f t="shared" si="107"/>
        <v>230</v>
      </c>
      <c r="BB108">
        <f t="shared" si="108"/>
        <v>1.3299999999999998</v>
      </c>
      <c r="BD108">
        <f t="shared" si="109"/>
        <v>0.95833333333333337</v>
      </c>
      <c r="BF108">
        <f>(Z108-BA108)/BA108*100</f>
        <v>4.3478260869565215</v>
      </c>
    </row>
    <row r="109" spans="1:58" x14ac:dyDescent="0.3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42"/>
      <c r="Z109" s="28"/>
      <c r="AA109" s="28"/>
      <c r="AB109" s="46"/>
      <c r="AC109" s="52"/>
      <c r="AD109" s="52"/>
      <c r="AE109" s="45"/>
      <c r="AF109" s="52"/>
      <c r="AG109" s="28"/>
      <c r="AH109" s="28"/>
      <c r="AI109" s="28"/>
      <c r="AJ109" s="28"/>
      <c r="AK109" s="28"/>
      <c r="AL109" s="28"/>
      <c r="AM109" s="28"/>
      <c r="AN109" s="28"/>
      <c r="AO109" s="28"/>
      <c r="AQ109" s="50"/>
      <c r="AV109" s="50"/>
      <c r="AX109" s="50"/>
      <c r="AY109" s="50"/>
      <c r="AZ109" s="50"/>
      <c r="BA109" s="50"/>
    </row>
    <row r="110" spans="1:58" x14ac:dyDescent="0.3">
      <c r="AC110" s="52"/>
      <c r="AD110" s="52"/>
      <c r="AE110" s="45"/>
      <c r="AF110" s="52"/>
      <c r="AQ110" s="50"/>
      <c r="AV110" s="50"/>
      <c r="AX110" s="50"/>
      <c r="AY110" s="50"/>
      <c r="AZ110" s="50"/>
      <c r="BA110" s="50"/>
    </row>
    <row r="111" spans="1:58" x14ac:dyDescent="0.3">
      <c r="AC111" s="52"/>
      <c r="AD111" s="52"/>
      <c r="AE111" s="45"/>
      <c r="AF111" s="52"/>
      <c r="AQ111" s="50"/>
      <c r="AV111" s="50"/>
      <c r="AX111" s="50"/>
      <c r="AY111" s="50"/>
      <c r="AZ111" s="50"/>
      <c r="BA111" s="50"/>
    </row>
    <row r="112" spans="1:58" x14ac:dyDescent="0.3">
      <c r="AC112" s="52"/>
      <c r="AD112" s="52"/>
      <c r="AE112" s="45"/>
      <c r="AF112" s="52"/>
      <c r="AQ112" s="50"/>
      <c r="AV112" s="50"/>
      <c r="AX112" s="50"/>
      <c r="AY112" s="50"/>
      <c r="AZ112" s="50"/>
      <c r="BA112" s="50"/>
    </row>
    <row r="113" spans="1:58" x14ac:dyDescent="0.3">
      <c r="AC113" s="52"/>
      <c r="AD113" s="52"/>
      <c r="AE113" s="45"/>
      <c r="AF113" s="52"/>
      <c r="AQ113" s="50"/>
      <c r="AV113" s="50"/>
      <c r="AX113" s="50"/>
      <c r="AY113" s="50"/>
      <c r="AZ113" s="50"/>
      <c r="BA113" s="50"/>
    </row>
    <row r="114" spans="1:58" x14ac:dyDescent="0.3">
      <c r="AC114" s="52"/>
      <c r="AD114" s="52"/>
      <c r="AE114" s="45"/>
      <c r="AF114" s="52"/>
      <c r="AQ114" s="50"/>
      <c r="AV114" s="50"/>
      <c r="AX114" s="50"/>
      <c r="AY114" s="50"/>
      <c r="AZ114" s="50"/>
      <c r="BA114" s="50"/>
    </row>
    <row r="115" spans="1:58" x14ac:dyDescent="0.3">
      <c r="AC115" s="52"/>
      <c r="AD115" s="52"/>
      <c r="AE115" s="45"/>
      <c r="AF115" s="52"/>
      <c r="AQ115" s="50"/>
      <c r="AV115" s="50"/>
      <c r="AX115" s="50"/>
      <c r="AY115" s="50"/>
      <c r="AZ115" s="50"/>
      <c r="BA115" s="50"/>
    </row>
    <row r="116" spans="1:58" x14ac:dyDescent="0.3">
      <c r="AC116" s="52"/>
      <c r="AD116" s="52"/>
      <c r="AE116" s="45"/>
      <c r="AF116" s="52"/>
      <c r="AQ116" s="50"/>
      <c r="AV116" s="50"/>
      <c r="AX116" s="50"/>
      <c r="AY116" s="50"/>
      <c r="AZ116" s="50"/>
      <c r="BA116" s="50"/>
    </row>
    <row r="117" spans="1:58" x14ac:dyDescent="0.3">
      <c r="AC117" s="52"/>
      <c r="AD117" s="52"/>
      <c r="AE117" s="45"/>
      <c r="AF117" s="52"/>
      <c r="AQ117" s="50"/>
      <c r="AV117" s="50"/>
      <c r="AX117" s="50"/>
      <c r="AY117" s="50"/>
      <c r="AZ117" s="50"/>
      <c r="BA117" s="50"/>
    </row>
    <row r="118" spans="1:58" x14ac:dyDescent="0.3">
      <c r="AC118" s="52"/>
      <c r="AD118" s="52"/>
      <c r="AE118" s="45"/>
      <c r="AF118" s="52"/>
      <c r="AQ118" s="50"/>
      <c r="AV118" s="50"/>
      <c r="AX118" s="50"/>
      <c r="AY118" s="50"/>
      <c r="AZ118" s="50"/>
      <c r="BA118" s="50"/>
    </row>
    <row r="119" spans="1:58" x14ac:dyDescent="0.3">
      <c r="AC119" s="52"/>
      <c r="AD119" s="52"/>
      <c r="AE119" s="45"/>
      <c r="AF119" s="52"/>
      <c r="AQ119" s="50"/>
      <c r="AV119" s="50"/>
      <c r="AX119" s="50"/>
      <c r="AY119" s="50"/>
      <c r="AZ119" s="50"/>
      <c r="BA119" s="50"/>
    </row>
    <row r="120" spans="1:58" x14ac:dyDescent="0.3">
      <c r="AE120" s="45"/>
      <c r="AF120" s="52"/>
      <c r="AQ120" s="50"/>
      <c r="AV120" s="50"/>
      <c r="AX120" s="50"/>
      <c r="AY120" s="50"/>
      <c r="AZ120" s="50"/>
      <c r="BA120" s="50"/>
    </row>
    <row r="121" spans="1:58" x14ac:dyDescent="0.3">
      <c r="A121" s="2" t="s">
        <v>106</v>
      </c>
      <c r="B121" s="1" t="s">
        <v>107</v>
      </c>
      <c r="C121" s="2" t="s">
        <v>51</v>
      </c>
      <c r="D121" s="3">
        <f t="shared" ref="D121:D124" si="213">2.65*(9.8*1000)*G121/9.8</f>
        <v>3.0474999999999999E-2</v>
      </c>
      <c r="E121" s="10">
        <f>D121*1000</f>
        <v>30.474999999999998</v>
      </c>
      <c r="F121" s="5">
        <v>11.5</v>
      </c>
      <c r="G121" s="3">
        <f t="shared" ref="G121:G124" si="214">F121*10^-6</f>
        <v>1.15E-5</v>
      </c>
      <c r="H121" s="2">
        <f>I121*1</f>
        <v>218.5</v>
      </c>
      <c r="I121" s="6">
        <v>218.5</v>
      </c>
      <c r="J121" s="7">
        <f>F121/N121</f>
        <v>3.9655172413793106E-2</v>
      </c>
      <c r="K121" s="7">
        <f>I121/N121</f>
        <v>0.75344827586206897</v>
      </c>
      <c r="L121" s="8">
        <f>N121-I121-F121</f>
        <v>60</v>
      </c>
      <c r="M121" s="9">
        <f>L121/N121</f>
        <v>0.20689655172413793</v>
      </c>
      <c r="N121" s="2">
        <v>290</v>
      </c>
      <c r="O121" s="1" t="s">
        <v>46</v>
      </c>
      <c r="P121" s="1"/>
      <c r="Q121" s="4">
        <f>H121/E121</f>
        <v>7.1698113207547172</v>
      </c>
      <c r="R121" s="4">
        <f>S121-I121</f>
        <v>16.5</v>
      </c>
      <c r="S121" s="4">
        <v>235</v>
      </c>
      <c r="T121" s="10">
        <f>R121-F121</f>
        <v>5</v>
      </c>
      <c r="U121" s="4">
        <f>(R121-F121)/F121</f>
        <v>0.43478260869565216</v>
      </c>
      <c r="V121" s="4">
        <f>U121/(1+U121)</f>
        <v>0.30303030303030304</v>
      </c>
      <c r="W121" s="44">
        <v>30</v>
      </c>
      <c r="X121" s="44"/>
      <c r="Y121" s="48">
        <f>AB121/Z121</f>
        <v>4.329004329004329E-3</v>
      </c>
      <c r="Z121" s="4">
        <v>231</v>
      </c>
      <c r="AA121" s="4">
        <f>S121-Z121</f>
        <v>4</v>
      </c>
      <c r="AB121" s="46">
        <f>Z121-F121-I121</f>
        <v>1</v>
      </c>
      <c r="AC121" s="52">
        <f>AB121/Z121</f>
        <v>4.329004329004329E-3</v>
      </c>
      <c r="AD121" s="52">
        <f>AB121/F121</f>
        <v>8.6956521739130432E-2</v>
      </c>
      <c r="AE121" s="45">
        <f>AB121+F121</f>
        <v>12.5</v>
      </c>
      <c r="AF121" s="52">
        <f>(AB121+F121)/I121</f>
        <v>5.7208237986270026E-2</v>
      </c>
      <c r="AG121" s="1">
        <v>50</v>
      </c>
      <c r="AH121" s="10">
        <f>2*PI()*AG121</f>
        <v>314.15926535897933</v>
      </c>
      <c r="AI121" s="1">
        <v>3.5000000000000003E-2</v>
      </c>
      <c r="AJ121" s="1">
        <f>0.5*AI121^2*(E121+H121)/1000</f>
        <v>1.5249718750000001E-4</v>
      </c>
      <c r="AK121" s="4">
        <f>0.5*AJ121*AH121^2</f>
        <v>7.5254345645187461</v>
      </c>
      <c r="AL121" s="4"/>
      <c r="AM121" s="4">
        <f>SQRT(AK121*2/((E121+H121)/1000))</f>
        <v>7.7750451417771416</v>
      </c>
      <c r="AN121" s="1">
        <v>60</v>
      </c>
      <c r="AO121" s="2" t="s">
        <v>54</v>
      </c>
      <c r="AQ121" s="50">
        <f>E121+(Z121-AB121-F121)</f>
        <v>248.97499999999999</v>
      </c>
      <c r="AR121">
        <f>AQ121/Z121</f>
        <v>1.0778138528138528</v>
      </c>
      <c r="AS121">
        <f>I121/F121</f>
        <v>19</v>
      </c>
      <c r="AT121">
        <f>E121/(Z121-AB121-F121)</f>
        <v>0.13947368421052631</v>
      </c>
      <c r="AV121" s="50">
        <f t="shared" ref="AV121:AV174" si="215">AQ121</f>
        <v>248.97499999999999</v>
      </c>
      <c r="AW121">
        <f t="shared" ref="AW121:AW174" si="216">AV121*(1/(1+1/AT121))</f>
        <v>30.474999999999994</v>
      </c>
      <c r="AX121" s="50">
        <f t="shared" ref="AX121:AX174" si="217">AV121-AW121</f>
        <v>218.5</v>
      </c>
      <c r="AY121" s="50">
        <f>F121</f>
        <v>11.5</v>
      </c>
      <c r="AZ121" s="50">
        <f t="shared" ref="AZ121:AZ174" si="218">AX121</f>
        <v>218.5</v>
      </c>
      <c r="BA121" s="50">
        <f t="shared" ref="BA121:BA174" si="219">AY121+AZ121</f>
        <v>230</v>
      </c>
      <c r="BB121">
        <f t="shared" ref="BB121:BB174" si="220">AV121/(AY121+AZ121)</f>
        <v>1.0825</v>
      </c>
      <c r="BD121">
        <f t="shared" ref="BD121:BD174" si="221">AR121/BB121</f>
        <v>0.9956709956709956</v>
      </c>
      <c r="BF121">
        <f>(Z121-BA121)/BA121*100</f>
        <v>0.43478260869565216</v>
      </c>
    </row>
    <row r="122" spans="1:58" x14ac:dyDescent="0.3">
      <c r="A122" s="2"/>
      <c r="B122" s="2" t="s">
        <v>108</v>
      </c>
      <c r="C122" s="2" t="s">
        <v>51</v>
      </c>
      <c r="D122" s="3">
        <f t="shared" si="213"/>
        <v>6.0949999999999997E-2</v>
      </c>
      <c r="E122" s="10">
        <f>D122*1000</f>
        <v>60.949999999999996</v>
      </c>
      <c r="F122" s="5">
        <v>23</v>
      </c>
      <c r="G122" s="3">
        <f t="shared" si="214"/>
        <v>2.3E-5</v>
      </c>
      <c r="H122" s="2">
        <f>I122*1</f>
        <v>207</v>
      </c>
      <c r="I122" s="6">
        <v>207</v>
      </c>
      <c r="J122" s="7">
        <f>F122/N122</f>
        <v>7.9310344827586213E-2</v>
      </c>
      <c r="K122" s="7">
        <f>I122/N122</f>
        <v>0.71379310344827585</v>
      </c>
      <c r="L122" s="8">
        <f>N122-I122-F122</f>
        <v>60</v>
      </c>
      <c r="M122" s="9">
        <f>L122/N122</f>
        <v>0.20689655172413793</v>
      </c>
      <c r="N122" s="2">
        <v>290</v>
      </c>
      <c r="O122" s="2" t="s">
        <v>47</v>
      </c>
      <c r="P122" s="2"/>
      <c r="Q122" s="4">
        <f>H122/E122</f>
        <v>3.3962264150943398</v>
      </c>
      <c r="R122" s="4">
        <f>S122-I122</f>
        <v>43</v>
      </c>
      <c r="S122" s="4">
        <v>250</v>
      </c>
      <c r="T122" s="10">
        <f>R122-F122</f>
        <v>20</v>
      </c>
      <c r="U122" s="4">
        <f>(R122-F122)/F122</f>
        <v>0.86956521739130432</v>
      </c>
      <c r="V122" s="4">
        <f>U122/(1+U122)</f>
        <v>0.46511627906976744</v>
      </c>
      <c r="W122" s="44">
        <v>45</v>
      </c>
      <c r="X122" s="44"/>
      <c r="Y122" s="42">
        <f>AB122/Z122</f>
        <v>1.7094017094017096E-2</v>
      </c>
      <c r="Z122" s="4">
        <v>234</v>
      </c>
      <c r="AA122" s="4">
        <f>S122-Z122</f>
        <v>16</v>
      </c>
      <c r="AB122" s="46">
        <f>Z122-F122-I122</f>
        <v>4</v>
      </c>
      <c r="AC122" s="52">
        <f>AB122/Z122</f>
        <v>1.7094017094017096E-2</v>
      </c>
      <c r="AD122" s="52">
        <f>AB122/F122</f>
        <v>0.17391304347826086</v>
      </c>
      <c r="AE122" s="45">
        <f>AB122+F122</f>
        <v>27</v>
      </c>
      <c r="AF122" s="52">
        <f>(AB122+F122)/I122</f>
        <v>0.13043478260869565</v>
      </c>
      <c r="AG122" s="1">
        <v>50</v>
      </c>
      <c r="AH122" s="10">
        <f>2*PI()*AG122</f>
        <v>314.15926535897933</v>
      </c>
      <c r="AI122" s="1">
        <v>3.5000000000000003E-2</v>
      </c>
      <c r="AJ122" s="1">
        <f>0.5*AI122^2*(E122+H122)/1000</f>
        <v>1.6411937500000002E-4</v>
      </c>
      <c r="AK122" s="4">
        <f>0.5*AJ122*AH122^2</f>
        <v>8.098966529020176</v>
      </c>
      <c r="AL122" s="4"/>
      <c r="AM122" s="4">
        <f>SQRT(AK122*2/((E122+H122)/1000))</f>
        <v>7.7750451417771425</v>
      </c>
      <c r="AN122" s="1">
        <v>60</v>
      </c>
      <c r="AO122" s="2" t="s">
        <v>54</v>
      </c>
      <c r="AQ122" s="50">
        <f>E122+(Z122-AB122-F122)</f>
        <v>267.95</v>
      </c>
      <c r="AR122">
        <f>AQ122/Z122</f>
        <v>1.14508547008547</v>
      </c>
      <c r="AS122">
        <f>I122/F122</f>
        <v>9</v>
      </c>
      <c r="AT122">
        <f>E122/(Z122-AB122-F122)</f>
        <v>0.2944444444444444</v>
      </c>
      <c r="AV122" s="50">
        <f t="shared" si="215"/>
        <v>267.95</v>
      </c>
      <c r="AW122">
        <f t="shared" si="216"/>
        <v>60.949999999999996</v>
      </c>
      <c r="AX122" s="50">
        <f t="shared" si="217"/>
        <v>207</v>
      </c>
      <c r="AY122" s="50">
        <f>F122</f>
        <v>23</v>
      </c>
      <c r="AZ122" s="50">
        <f t="shared" si="218"/>
        <v>207</v>
      </c>
      <c r="BA122" s="50">
        <f t="shared" si="219"/>
        <v>230</v>
      </c>
      <c r="BB122">
        <f t="shared" si="220"/>
        <v>1.165</v>
      </c>
      <c r="BD122">
        <f t="shared" si="221"/>
        <v>0.98290598290598286</v>
      </c>
      <c r="BF122">
        <f>(Z122-BA122)/BA122*100</f>
        <v>1.7391304347826086</v>
      </c>
    </row>
    <row r="123" spans="1:58" x14ac:dyDescent="0.3">
      <c r="A123" s="2"/>
      <c r="B123" s="2" t="s">
        <v>109</v>
      </c>
      <c r="C123" s="2" t="s">
        <v>51</v>
      </c>
      <c r="D123" s="3">
        <f t="shared" si="213"/>
        <v>9.1424999999999992E-2</v>
      </c>
      <c r="E123" s="10">
        <f>D123*1000</f>
        <v>91.424999999999997</v>
      </c>
      <c r="F123" s="5">
        <v>34.5</v>
      </c>
      <c r="G123" s="3">
        <f t="shared" si="214"/>
        <v>3.4499999999999998E-5</v>
      </c>
      <c r="H123" s="2">
        <f>I123*1</f>
        <v>195.5</v>
      </c>
      <c r="I123" s="6">
        <v>195.5</v>
      </c>
      <c r="J123" s="7">
        <f>F123/N123</f>
        <v>0.11896551724137931</v>
      </c>
      <c r="K123" s="7">
        <f>I123/N123</f>
        <v>0.67413793103448272</v>
      </c>
      <c r="L123" s="8">
        <f>N123-I123-F123</f>
        <v>60</v>
      </c>
      <c r="M123" s="9">
        <f>L123/N123</f>
        <v>0.20689655172413793</v>
      </c>
      <c r="N123" s="2">
        <v>290</v>
      </c>
      <c r="O123" s="2" t="s">
        <v>48</v>
      </c>
      <c r="P123" s="2"/>
      <c r="Q123" s="4">
        <f>H123/E123</f>
        <v>2.1383647798742138</v>
      </c>
      <c r="R123" s="4">
        <f>S123-I123</f>
        <v>64.5</v>
      </c>
      <c r="S123" s="4">
        <v>260</v>
      </c>
      <c r="T123" s="10">
        <f>R123-F123</f>
        <v>30</v>
      </c>
      <c r="U123" s="4">
        <f>(R123-F123)/F123</f>
        <v>0.86956521739130432</v>
      </c>
      <c r="V123" s="4">
        <f>U123/(1+U123)</f>
        <v>0.46511627906976744</v>
      </c>
      <c r="W123" s="44">
        <v>60</v>
      </c>
      <c r="X123" s="44"/>
      <c r="Y123" s="42">
        <f>AB123/Z123</f>
        <v>2.5423728813559324E-2</v>
      </c>
      <c r="Z123" s="4">
        <v>236</v>
      </c>
      <c r="AA123" s="4">
        <f>S123-Z123</f>
        <v>24</v>
      </c>
      <c r="AB123" s="46">
        <f>Z123-F123-I123</f>
        <v>6</v>
      </c>
      <c r="AC123" s="52">
        <f>AB123/Z123</f>
        <v>2.5423728813559324E-2</v>
      </c>
      <c r="AD123" s="52">
        <f>AB123/F123</f>
        <v>0.17391304347826086</v>
      </c>
      <c r="AE123" s="45">
        <f>AB123+F123</f>
        <v>40.5</v>
      </c>
      <c r="AF123" s="52">
        <f>(AB123+F123)/I123</f>
        <v>0.20716112531969311</v>
      </c>
      <c r="AG123" s="1">
        <v>50</v>
      </c>
      <c r="AH123" s="10">
        <f>2*PI()*AG123</f>
        <v>314.15926535897933</v>
      </c>
      <c r="AI123" s="1">
        <v>3.5000000000000003E-2</v>
      </c>
      <c r="AJ123" s="1">
        <f>0.5*AI123^2*(E123+H123)/1000</f>
        <v>1.7574156250000004E-4</v>
      </c>
      <c r="AK123" s="4">
        <f>0.5*AJ123*AH123^2</f>
        <v>8.672498493521605</v>
      </c>
      <c r="AL123" s="4"/>
      <c r="AM123" s="4">
        <f>SQRT(AK123*2/((E123+H123)/1000))</f>
        <v>7.7750451417771425</v>
      </c>
      <c r="AN123" s="1">
        <v>60</v>
      </c>
      <c r="AO123" s="2" t="s">
        <v>54</v>
      </c>
      <c r="AQ123" s="50">
        <f>E123+(Z123-AB123-F123)</f>
        <v>286.92500000000001</v>
      </c>
      <c r="AR123">
        <f>AQ123/Z123</f>
        <v>1.2157838983050848</v>
      </c>
      <c r="AS123">
        <f>I123/F123</f>
        <v>5.666666666666667</v>
      </c>
      <c r="AT123">
        <f>E123/(Z123-AB123-F123)</f>
        <v>0.46764705882352942</v>
      </c>
      <c r="AV123" s="50">
        <f t="shared" si="215"/>
        <v>286.92500000000001</v>
      </c>
      <c r="AW123">
        <f t="shared" si="216"/>
        <v>91.424999999999997</v>
      </c>
      <c r="AX123" s="50">
        <f t="shared" si="217"/>
        <v>195.5</v>
      </c>
      <c r="AY123" s="50">
        <f>F123</f>
        <v>34.5</v>
      </c>
      <c r="AZ123" s="50">
        <f t="shared" si="218"/>
        <v>195.5</v>
      </c>
      <c r="BA123" s="50">
        <f t="shared" si="219"/>
        <v>230</v>
      </c>
      <c r="BB123">
        <f t="shared" si="220"/>
        <v>1.2475000000000001</v>
      </c>
      <c r="BD123">
        <f t="shared" si="221"/>
        <v>0.97457627118644075</v>
      </c>
      <c r="BF123">
        <f>(Z123-BA123)/BA123*100</f>
        <v>2.6086956521739131</v>
      </c>
    </row>
    <row r="124" spans="1:58" x14ac:dyDescent="0.3">
      <c r="A124" s="2"/>
      <c r="B124" s="2" t="s">
        <v>110</v>
      </c>
      <c r="C124" s="2" t="s">
        <v>51</v>
      </c>
      <c r="D124" s="3">
        <f t="shared" si="213"/>
        <v>0.12189999999999999</v>
      </c>
      <c r="E124" s="10">
        <f>D124*1000</f>
        <v>121.89999999999999</v>
      </c>
      <c r="F124" s="5">
        <v>46</v>
      </c>
      <c r="G124" s="3">
        <f t="shared" si="214"/>
        <v>4.6E-5</v>
      </c>
      <c r="H124" s="2">
        <f>I124*1</f>
        <v>184</v>
      </c>
      <c r="I124" s="6">
        <v>184</v>
      </c>
      <c r="J124" s="7">
        <f>F124/N124</f>
        <v>0.15862068965517243</v>
      </c>
      <c r="K124" s="7">
        <f>I124/N124</f>
        <v>0.6344827586206897</v>
      </c>
      <c r="L124" s="8">
        <f>N124-I124-F124</f>
        <v>60</v>
      </c>
      <c r="M124" s="9">
        <f>L124/N124</f>
        <v>0.20689655172413793</v>
      </c>
      <c r="N124" s="2">
        <v>290</v>
      </c>
      <c r="O124" s="2" t="s">
        <v>49</v>
      </c>
      <c r="P124" s="2"/>
      <c r="Q124" s="4">
        <f>H124/E124</f>
        <v>1.5094339622641511</v>
      </c>
      <c r="R124" s="4">
        <f>S124-I124</f>
        <v>86</v>
      </c>
      <c r="S124" s="4">
        <v>270</v>
      </c>
      <c r="T124" s="10">
        <f>R124-F124</f>
        <v>40</v>
      </c>
      <c r="U124" s="4">
        <f>(R124-F124)/F124</f>
        <v>0.86956521739130432</v>
      </c>
      <c r="V124" s="4">
        <f>U124/(1+U124)</f>
        <v>0.46511627906976744</v>
      </c>
      <c r="W124" s="44">
        <v>75</v>
      </c>
      <c r="X124" s="44"/>
      <c r="Y124" s="42">
        <f>AB124/Z124</f>
        <v>2.9535864978902954E-2</v>
      </c>
      <c r="Z124" s="4">
        <v>237</v>
      </c>
      <c r="AA124" s="4">
        <f>S124-Z124</f>
        <v>33</v>
      </c>
      <c r="AB124" s="46">
        <f>Z124-F124-I124</f>
        <v>7</v>
      </c>
      <c r="AC124" s="52">
        <f>AB124/Z124</f>
        <v>2.9535864978902954E-2</v>
      </c>
      <c r="AD124" s="52">
        <f>AB124/F124</f>
        <v>0.15217391304347827</v>
      </c>
      <c r="AE124" s="45">
        <f>AB124+F124</f>
        <v>53</v>
      </c>
      <c r="AF124" s="52">
        <f>(AB124+F124)/I124</f>
        <v>0.28804347826086957</v>
      </c>
      <c r="AG124" s="1">
        <v>50</v>
      </c>
      <c r="AH124" s="10">
        <f>2*PI()*AG124</f>
        <v>314.15926535897933</v>
      </c>
      <c r="AI124" s="1">
        <v>3.5000000000000003E-2</v>
      </c>
      <c r="AJ124" s="1">
        <f>0.5*AI124^2*(E124+H124)/1000</f>
        <v>1.8736375000000003E-4</v>
      </c>
      <c r="AK124" s="4">
        <f>0.5*AJ124*AH124^2</f>
        <v>9.2460304580230321</v>
      </c>
      <c r="AL124" s="4"/>
      <c r="AM124" s="4">
        <f>SQRT(AK124*2/((E124+H124)/1000))</f>
        <v>7.7750451417771416</v>
      </c>
      <c r="AN124" s="1">
        <v>60</v>
      </c>
      <c r="AO124" s="2" t="s">
        <v>54</v>
      </c>
      <c r="AQ124" s="50">
        <f>E124+(Z124-AB124-F124)</f>
        <v>305.89999999999998</v>
      </c>
      <c r="AR124">
        <f>AQ124/Z124</f>
        <v>1.2907172995780589</v>
      </c>
      <c r="AS124">
        <f>I124/F124</f>
        <v>4</v>
      </c>
      <c r="AT124">
        <f>E124/(Z124-AB124-F124)</f>
        <v>0.66249999999999998</v>
      </c>
      <c r="AV124" s="50">
        <f t="shared" si="215"/>
        <v>305.89999999999998</v>
      </c>
      <c r="AW124">
        <f t="shared" si="216"/>
        <v>121.89999999999998</v>
      </c>
      <c r="AX124" s="50">
        <f t="shared" si="217"/>
        <v>184</v>
      </c>
      <c r="AY124" s="50">
        <f>F124</f>
        <v>46</v>
      </c>
      <c r="AZ124" s="50">
        <f t="shared" si="218"/>
        <v>184</v>
      </c>
      <c r="BA124" s="50">
        <f t="shared" si="219"/>
        <v>230</v>
      </c>
      <c r="BB124">
        <f t="shared" si="220"/>
        <v>1.3299999999999998</v>
      </c>
      <c r="BD124">
        <f t="shared" si="221"/>
        <v>0.97046413502109707</v>
      </c>
      <c r="BF124">
        <f>(Z124-BA124)/BA124*100</f>
        <v>3.0434782608695654</v>
      </c>
    </row>
    <row r="125" spans="1:58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42"/>
      <c r="Z125" s="28"/>
      <c r="AA125" s="28"/>
      <c r="AB125" s="46"/>
      <c r="AC125" s="52"/>
      <c r="AD125" s="52"/>
      <c r="AE125" s="45"/>
      <c r="AF125" s="52"/>
      <c r="AG125" s="28"/>
      <c r="AH125" s="28"/>
      <c r="AI125" s="28"/>
      <c r="AJ125" s="28"/>
      <c r="AK125" s="28"/>
      <c r="AL125" s="28"/>
      <c r="AM125" s="28"/>
      <c r="AN125" s="28"/>
      <c r="AO125" s="28"/>
      <c r="AQ125" s="50"/>
      <c r="AV125" s="50"/>
      <c r="AX125" s="50"/>
      <c r="AY125" s="50"/>
      <c r="AZ125" s="50"/>
      <c r="BA125" s="50"/>
    </row>
    <row r="126" spans="1:58" x14ac:dyDescent="0.3">
      <c r="A126" s="2" t="s">
        <v>96</v>
      </c>
      <c r="B126" s="1" t="s">
        <v>97</v>
      </c>
      <c r="C126" s="2" t="s">
        <v>51</v>
      </c>
      <c r="D126" s="3">
        <f t="shared" ref="D126:D129" si="222">2.65*(9.8*1000)*G126/9.8</f>
        <v>3.0474999999999999E-2</v>
      </c>
      <c r="E126" s="10">
        <f>D126*1000</f>
        <v>30.474999999999998</v>
      </c>
      <c r="F126" s="5">
        <v>11.5</v>
      </c>
      <c r="G126" s="3">
        <f t="shared" ref="G126:G129" si="223">F126*10^-6</f>
        <v>1.15E-5</v>
      </c>
      <c r="H126" s="2">
        <f>I126*1</f>
        <v>218.5</v>
      </c>
      <c r="I126" s="6">
        <v>218.5</v>
      </c>
      <c r="J126" s="7">
        <f>F126/N126</f>
        <v>3.9655172413793106E-2</v>
      </c>
      <c r="K126" s="7">
        <f>I126/N126</f>
        <v>0.75344827586206897</v>
      </c>
      <c r="L126" s="8">
        <f>N126-I126-F126</f>
        <v>60</v>
      </c>
      <c r="M126" s="9">
        <f>L126/N126</f>
        <v>0.20689655172413793</v>
      </c>
      <c r="N126" s="2">
        <v>290</v>
      </c>
      <c r="O126" s="1" t="s">
        <v>46</v>
      </c>
      <c r="P126" s="1"/>
      <c r="Q126" s="4">
        <f>H126/E126</f>
        <v>7.1698113207547172</v>
      </c>
      <c r="R126" s="4">
        <f>S126-I126</f>
        <v>21.5</v>
      </c>
      <c r="S126" s="4">
        <v>240</v>
      </c>
      <c r="T126" s="10">
        <f>R126-F126</f>
        <v>10</v>
      </c>
      <c r="U126" s="4">
        <f>(R126-F126)/F126</f>
        <v>0.86956521739130432</v>
      </c>
      <c r="V126" s="4">
        <f>U126/(1+U126)</f>
        <v>0.46511627906976744</v>
      </c>
      <c r="W126" s="44">
        <v>30</v>
      </c>
      <c r="X126" s="44"/>
      <c r="Y126" s="48">
        <f>AB126/Z126</f>
        <v>4.329004329004329E-3</v>
      </c>
      <c r="Z126" s="4">
        <v>231</v>
      </c>
      <c r="AA126" s="4">
        <f>S126-Z126</f>
        <v>9</v>
      </c>
      <c r="AB126" s="46">
        <f>Z126-F126-I126</f>
        <v>1</v>
      </c>
      <c r="AC126" s="52">
        <f>AB126/Z126</f>
        <v>4.329004329004329E-3</v>
      </c>
      <c r="AD126" s="52">
        <f>AB126/F126</f>
        <v>8.6956521739130432E-2</v>
      </c>
      <c r="AE126" s="45">
        <f>AB126+F126</f>
        <v>12.5</v>
      </c>
      <c r="AF126" s="52">
        <f>(AB126+F126)/I126</f>
        <v>5.7208237986270026E-2</v>
      </c>
      <c r="AG126" s="1">
        <v>50</v>
      </c>
      <c r="AH126" s="10">
        <f>2*PI()*AG126</f>
        <v>314.15926535897933</v>
      </c>
      <c r="AI126" s="1">
        <v>3.5000000000000003E-2</v>
      </c>
      <c r="AJ126" s="1">
        <f>0.5*AI126^2*(E126+H126)/1000</f>
        <v>1.5249718750000001E-4</v>
      </c>
      <c r="AK126" s="4">
        <f>0.5*AJ126*AH126^2</f>
        <v>7.5254345645187461</v>
      </c>
      <c r="AL126" s="4"/>
      <c r="AM126" s="4">
        <f>SQRT(AK126*2/((E126+H126)/1000))</f>
        <v>7.7750451417771416</v>
      </c>
      <c r="AN126" s="1">
        <v>60</v>
      </c>
      <c r="AO126" s="2" t="s">
        <v>54</v>
      </c>
      <c r="AQ126" s="50">
        <f>E126+(Z126-AB126-F126)</f>
        <v>248.97499999999999</v>
      </c>
      <c r="AR126">
        <f>AQ126/Z126</f>
        <v>1.0778138528138528</v>
      </c>
      <c r="AS126">
        <f>I126/F126</f>
        <v>19</v>
      </c>
      <c r="AT126">
        <f>E126/(Z126-AB126-F126)</f>
        <v>0.13947368421052631</v>
      </c>
      <c r="AV126" s="50">
        <f t="shared" si="215"/>
        <v>248.97499999999999</v>
      </c>
      <c r="AW126">
        <f t="shared" si="216"/>
        <v>30.474999999999994</v>
      </c>
      <c r="AX126" s="50">
        <f t="shared" si="217"/>
        <v>218.5</v>
      </c>
      <c r="AY126" s="50">
        <f>F126</f>
        <v>11.5</v>
      </c>
      <c r="AZ126" s="50">
        <f t="shared" si="218"/>
        <v>218.5</v>
      </c>
      <c r="BA126" s="50">
        <f t="shared" si="219"/>
        <v>230</v>
      </c>
      <c r="BB126">
        <f t="shared" si="220"/>
        <v>1.0825</v>
      </c>
      <c r="BD126">
        <f t="shared" si="221"/>
        <v>0.9956709956709956</v>
      </c>
      <c r="BF126">
        <f>(Z126-BA126)/BA126*100</f>
        <v>0.43478260869565216</v>
      </c>
    </row>
    <row r="127" spans="1:58" x14ac:dyDescent="0.3">
      <c r="A127" s="2"/>
      <c r="B127" s="2" t="s">
        <v>98</v>
      </c>
      <c r="C127" s="2" t="s">
        <v>51</v>
      </c>
      <c r="D127" s="3">
        <f t="shared" si="222"/>
        <v>6.0949999999999997E-2</v>
      </c>
      <c r="E127" s="10">
        <f>D127*1000</f>
        <v>60.949999999999996</v>
      </c>
      <c r="F127" s="5">
        <v>23</v>
      </c>
      <c r="G127" s="3">
        <f t="shared" si="223"/>
        <v>2.3E-5</v>
      </c>
      <c r="H127" s="2">
        <f>I127*1</f>
        <v>207</v>
      </c>
      <c r="I127" s="6">
        <v>207</v>
      </c>
      <c r="J127" s="7">
        <f>F127/N127</f>
        <v>7.9310344827586213E-2</v>
      </c>
      <c r="K127" s="7">
        <f>I127/N127</f>
        <v>0.71379310344827585</v>
      </c>
      <c r="L127" s="8">
        <f>N127-I127-F127</f>
        <v>60</v>
      </c>
      <c r="M127" s="9">
        <f>L127/N127</f>
        <v>0.20689655172413793</v>
      </c>
      <c r="N127" s="2">
        <v>290</v>
      </c>
      <c r="O127" s="2" t="s">
        <v>47</v>
      </c>
      <c r="P127" s="2"/>
      <c r="Q127" s="4">
        <f>H127/E127</f>
        <v>3.3962264150943398</v>
      </c>
      <c r="R127" s="4">
        <f>S127-I127</f>
        <v>43</v>
      </c>
      <c r="S127" s="4">
        <v>250</v>
      </c>
      <c r="T127" s="10">
        <f>R127-F127</f>
        <v>20</v>
      </c>
      <c r="U127" s="4">
        <f>(R127-F127)/F127</f>
        <v>0.86956521739130432</v>
      </c>
      <c r="V127" s="4">
        <f>U127/(1+U127)</f>
        <v>0.46511627906976744</v>
      </c>
      <c r="W127" s="44">
        <v>45</v>
      </c>
      <c r="X127" s="44"/>
      <c r="Y127" s="42">
        <f>AB127/Z127</f>
        <v>1.2875536480686695E-2</v>
      </c>
      <c r="Z127" s="4">
        <v>233</v>
      </c>
      <c r="AA127" s="4">
        <f>S127-Z127</f>
        <v>17</v>
      </c>
      <c r="AB127" s="46">
        <f>Z127-F127-I127</f>
        <v>3</v>
      </c>
      <c r="AC127" s="52">
        <f>AB127/Z127</f>
        <v>1.2875536480686695E-2</v>
      </c>
      <c r="AD127" s="52">
        <f>AB127/F127</f>
        <v>0.13043478260869565</v>
      </c>
      <c r="AE127" s="45">
        <f>AB127+F127</f>
        <v>26</v>
      </c>
      <c r="AF127" s="52">
        <f>(AB127+F127)/I127</f>
        <v>0.12560386473429952</v>
      </c>
      <c r="AG127" s="1">
        <v>50</v>
      </c>
      <c r="AH127" s="10">
        <f>2*PI()*AG127</f>
        <v>314.15926535897933</v>
      </c>
      <c r="AI127" s="1">
        <v>3.5000000000000003E-2</v>
      </c>
      <c r="AJ127" s="1">
        <f>0.5*AI127^2*(E127+H127)/1000</f>
        <v>1.6411937500000002E-4</v>
      </c>
      <c r="AK127" s="4">
        <f>0.5*AJ127*AH127^2</f>
        <v>8.098966529020176</v>
      </c>
      <c r="AL127" s="4"/>
      <c r="AM127" s="4">
        <f>SQRT(AK127*2/((E127+H127)/1000))</f>
        <v>7.7750451417771425</v>
      </c>
      <c r="AN127" s="1">
        <v>60</v>
      </c>
      <c r="AO127" s="2" t="s">
        <v>54</v>
      </c>
      <c r="AQ127" s="50">
        <f>E127+(Z127-AB127-F127)</f>
        <v>267.95</v>
      </c>
      <c r="AR127">
        <f>AQ127/Z127</f>
        <v>1.1499999999999999</v>
      </c>
      <c r="AS127">
        <f>I127/F127</f>
        <v>9</v>
      </c>
      <c r="AT127">
        <f>E127/(Z127-AB127-F127)</f>
        <v>0.2944444444444444</v>
      </c>
      <c r="AV127" s="50">
        <f t="shared" si="215"/>
        <v>267.95</v>
      </c>
      <c r="AW127">
        <f t="shared" si="216"/>
        <v>60.949999999999996</v>
      </c>
      <c r="AX127" s="50">
        <f t="shared" si="217"/>
        <v>207</v>
      </c>
      <c r="AY127" s="50">
        <f>F127</f>
        <v>23</v>
      </c>
      <c r="AZ127" s="50">
        <f t="shared" si="218"/>
        <v>207</v>
      </c>
      <c r="BA127" s="50">
        <f t="shared" si="219"/>
        <v>230</v>
      </c>
      <c r="BB127">
        <f t="shared" si="220"/>
        <v>1.165</v>
      </c>
      <c r="BD127">
        <f t="shared" si="221"/>
        <v>0.98712446351931316</v>
      </c>
      <c r="BF127">
        <f>(Z127-BA127)/BA127*100</f>
        <v>1.3043478260869565</v>
      </c>
    </row>
    <row r="128" spans="1:58" x14ac:dyDescent="0.3">
      <c r="A128" s="2"/>
      <c r="B128" s="2" t="s">
        <v>99</v>
      </c>
      <c r="C128" s="2" t="s">
        <v>51</v>
      </c>
      <c r="D128" s="3">
        <f t="shared" si="222"/>
        <v>9.1424999999999992E-2</v>
      </c>
      <c r="E128" s="10">
        <f>D128*1000</f>
        <v>91.424999999999997</v>
      </c>
      <c r="F128" s="5">
        <v>34.5</v>
      </c>
      <c r="G128" s="3">
        <f t="shared" si="223"/>
        <v>3.4499999999999998E-5</v>
      </c>
      <c r="H128" s="2">
        <f>I128*1</f>
        <v>195.5</v>
      </c>
      <c r="I128" s="6">
        <v>195.5</v>
      </c>
      <c r="J128" s="7">
        <f>F128/N128</f>
        <v>0.11896551724137931</v>
      </c>
      <c r="K128" s="7">
        <f>I128/N128</f>
        <v>0.67413793103448272</v>
      </c>
      <c r="L128" s="8">
        <f>N128-I128-F128</f>
        <v>60</v>
      </c>
      <c r="M128" s="9">
        <f>L128/N128</f>
        <v>0.20689655172413793</v>
      </c>
      <c r="N128" s="2">
        <v>290</v>
      </c>
      <c r="O128" s="2" t="s">
        <v>48</v>
      </c>
      <c r="P128" s="2"/>
      <c r="Q128" s="4">
        <f>H128/E128</f>
        <v>2.1383647798742138</v>
      </c>
      <c r="R128" s="4">
        <f>S128-I128</f>
        <v>64.5</v>
      </c>
      <c r="S128" s="4">
        <v>260</v>
      </c>
      <c r="T128" s="10">
        <f>R128-F128</f>
        <v>30</v>
      </c>
      <c r="U128" s="4">
        <f>(R128-F128)/F128</f>
        <v>0.86956521739130432</v>
      </c>
      <c r="V128" s="4">
        <f>U128/(1+U128)</f>
        <v>0.46511627906976744</v>
      </c>
      <c r="W128" s="44">
        <v>60</v>
      </c>
      <c r="X128" s="44"/>
      <c r="Y128" s="42">
        <f>AB128/Z128</f>
        <v>2.5423728813559324E-2</v>
      </c>
      <c r="Z128" s="4">
        <v>236</v>
      </c>
      <c r="AA128" s="4">
        <f>S128-Z128</f>
        <v>24</v>
      </c>
      <c r="AB128" s="46">
        <f>Z128-F128-I128</f>
        <v>6</v>
      </c>
      <c r="AC128" s="52">
        <f>AB128/Z128</f>
        <v>2.5423728813559324E-2</v>
      </c>
      <c r="AD128" s="52">
        <f>AB128/F128</f>
        <v>0.17391304347826086</v>
      </c>
      <c r="AE128" s="45">
        <f>AB128+F128</f>
        <v>40.5</v>
      </c>
      <c r="AF128" s="52">
        <f>(AB128+F128)/I128</f>
        <v>0.20716112531969311</v>
      </c>
      <c r="AG128" s="1">
        <v>50</v>
      </c>
      <c r="AH128" s="10">
        <f>2*PI()*AG128</f>
        <v>314.15926535897933</v>
      </c>
      <c r="AI128" s="1">
        <v>3.5000000000000003E-2</v>
      </c>
      <c r="AJ128" s="1">
        <f>0.5*AI128^2*(E128+H128)/1000</f>
        <v>1.7574156250000004E-4</v>
      </c>
      <c r="AK128" s="4">
        <f>0.5*AJ128*AH128^2</f>
        <v>8.672498493521605</v>
      </c>
      <c r="AL128" s="4"/>
      <c r="AM128" s="4">
        <f>SQRT(AK128*2/((E128+H128)/1000))</f>
        <v>7.7750451417771425</v>
      </c>
      <c r="AN128" s="1">
        <v>60</v>
      </c>
      <c r="AO128" s="2" t="s">
        <v>54</v>
      </c>
      <c r="AQ128" s="50">
        <f>E128+(Z128-AB128-F128)</f>
        <v>286.92500000000001</v>
      </c>
      <c r="AR128">
        <f>AQ128/Z128</f>
        <v>1.2157838983050848</v>
      </c>
      <c r="AS128">
        <f>I128/F128</f>
        <v>5.666666666666667</v>
      </c>
      <c r="AT128">
        <f>E128/(Z128-AB128-F128)</f>
        <v>0.46764705882352942</v>
      </c>
      <c r="AV128" s="50">
        <f t="shared" si="215"/>
        <v>286.92500000000001</v>
      </c>
      <c r="AW128">
        <f t="shared" si="216"/>
        <v>91.424999999999997</v>
      </c>
      <c r="AX128" s="50">
        <f t="shared" si="217"/>
        <v>195.5</v>
      </c>
      <c r="AY128" s="50">
        <f>F128</f>
        <v>34.5</v>
      </c>
      <c r="AZ128" s="50">
        <f t="shared" si="218"/>
        <v>195.5</v>
      </c>
      <c r="BA128" s="50">
        <f t="shared" si="219"/>
        <v>230</v>
      </c>
      <c r="BB128">
        <f t="shared" si="220"/>
        <v>1.2475000000000001</v>
      </c>
      <c r="BD128">
        <f t="shared" si="221"/>
        <v>0.97457627118644075</v>
      </c>
      <c r="BF128">
        <f>(Z128-BA128)/BA128*100</f>
        <v>2.6086956521739131</v>
      </c>
    </row>
    <row r="129" spans="1:58" x14ac:dyDescent="0.3">
      <c r="A129" s="2"/>
      <c r="B129" s="2" t="s">
        <v>100</v>
      </c>
      <c r="C129" s="2" t="s">
        <v>51</v>
      </c>
      <c r="D129" s="3">
        <f t="shared" si="222"/>
        <v>0.12189999999999999</v>
      </c>
      <c r="E129" s="10">
        <f>D129*1000</f>
        <v>121.89999999999999</v>
      </c>
      <c r="F129" s="5">
        <v>46</v>
      </c>
      <c r="G129" s="3">
        <f t="shared" si="223"/>
        <v>4.6E-5</v>
      </c>
      <c r="H129" s="2">
        <f>I129*1</f>
        <v>184</v>
      </c>
      <c r="I129" s="6">
        <v>184</v>
      </c>
      <c r="J129" s="7">
        <f>F129/N129</f>
        <v>0.15862068965517243</v>
      </c>
      <c r="K129" s="7">
        <f>I129/N129</f>
        <v>0.6344827586206897</v>
      </c>
      <c r="L129" s="8">
        <f>N129-I129-F129</f>
        <v>60</v>
      </c>
      <c r="M129" s="9">
        <f>L129/N129</f>
        <v>0.20689655172413793</v>
      </c>
      <c r="N129" s="2">
        <v>290</v>
      </c>
      <c r="O129" s="2" t="s">
        <v>49</v>
      </c>
      <c r="P129" s="2"/>
      <c r="Q129" s="4">
        <f>H129/E129</f>
        <v>1.5094339622641511</v>
      </c>
      <c r="R129" s="4">
        <f>S129-I129</f>
        <v>86</v>
      </c>
      <c r="S129" s="4">
        <v>270</v>
      </c>
      <c r="T129" s="10">
        <f>R129-F129</f>
        <v>40</v>
      </c>
      <c r="U129" s="4">
        <f>(R129-F129)/F129</f>
        <v>0.86956521739130432</v>
      </c>
      <c r="V129" s="4">
        <f>U129/(1+U129)</f>
        <v>0.46511627906976744</v>
      </c>
      <c r="W129" s="44">
        <v>75</v>
      </c>
      <c r="X129" s="44"/>
      <c r="Y129" s="42">
        <f>AB129/Z129</f>
        <v>3.3613445378151259E-2</v>
      </c>
      <c r="Z129" s="4">
        <v>238</v>
      </c>
      <c r="AA129" s="4">
        <f>S129-Z129</f>
        <v>32</v>
      </c>
      <c r="AB129" s="46">
        <f>Z129-F129-I129</f>
        <v>8</v>
      </c>
      <c r="AC129" s="52">
        <f>AB129/Z129</f>
        <v>3.3613445378151259E-2</v>
      </c>
      <c r="AD129" s="52">
        <f>AB129/F129</f>
        <v>0.17391304347826086</v>
      </c>
      <c r="AE129" s="45">
        <f>AB129+F129</f>
        <v>54</v>
      </c>
      <c r="AF129" s="52">
        <f>(AB129+F129)/I129</f>
        <v>0.29347826086956524</v>
      </c>
      <c r="AG129" s="1">
        <v>50</v>
      </c>
      <c r="AH129" s="10">
        <f>2*PI()*AG129</f>
        <v>314.15926535897933</v>
      </c>
      <c r="AI129" s="1">
        <v>3.5000000000000003E-2</v>
      </c>
      <c r="AJ129" s="1">
        <f>0.5*AI129^2*(E129+H129)/1000</f>
        <v>1.8736375000000003E-4</v>
      </c>
      <c r="AK129" s="4">
        <f>0.5*AJ129*AH129^2</f>
        <v>9.2460304580230321</v>
      </c>
      <c r="AL129" s="4"/>
      <c r="AM129" s="4">
        <f>SQRT(AK129*2/((E129+H129)/1000))</f>
        <v>7.7750451417771416</v>
      </c>
      <c r="AN129" s="1">
        <v>60</v>
      </c>
      <c r="AO129" s="2" t="s">
        <v>54</v>
      </c>
      <c r="AQ129" s="50">
        <f>E129+(Z129-AB129-F129)</f>
        <v>305.89999999999998</v>
      </c>
      <c r="AR129">
        <f>AQ129/Z129</f>
        <v>1.2852941176470587</v>
      </c>
      <c r="AS129">
        <f>I129/F129</f>
        <v>4</v>
      </c>
      <c r="AT129">
        <f>E129/(Z129-AB129-F129)</f>
        <v>0.66249999999999998</v>
      </c>
      <c r="AV129" s="50">
        <f t="shared" si="215"/>
        <v>305.89999999999998</v>
      </c>
      <c r="AW129">
        <f t="shared" si="216"/>
        <v>121.89999999999998</v>
      </c>
      <c r="AX129" s="50">
        <f t="shared" si="217"/>
        <v>184</v>
      </c>
      <c r="AY129" s="50">
        <f>F129</f>
        <v>46</v>
      </c>
      <c r="AZ129" s="50">
        <f t="shared" si="218"/>
        <v>184</v>
      </c>
      <c r="BA129" s="50">
        <f t="shared" si="219"/>
        <v>230</v>
      </c>
      <c r="BB129">
        <f t="shared" si="220"/>
        <v>1.3299999999999998</v>
      </c>
      <c r="BD129">
        <f t="shared" si="221"/>
        <v>0.96638655462184875</v>
      </c>
      <c r="BF129">
        <f>(Z129-BA129)/BA129*100</f>
        <v>3.4782608695652173</v>
      </c>
    </row>
    <row r="130" spans="1:58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42"/>
      <c r="Z130" s="28"/>
      <c r="AA130" s="28"/>
      <c r="AB130" s="46"/>
      <c r="AC130" s="52"/>
      <c r="AD130" s="52"/>
      <c r="AE130" s="45"/>
      <c r="AF130" s="52"/>
      <c r="AG130" s="28"/>
      <c r="AH130" s="28"/>
      <c r="AI130" s="28"/>
      <c r="AJ130" s="28"/>
      <c r="AK130" s="28"/>
      <c r="AL130" s="28"/>
      <c r="AM130" s="28"/>
      <c r="AN130" s="28"/>
      <c r="AO130" s="28"/>
      <c r="AQ130" s="50"/>
      <c r="AV130" s="50"/>
      <c r="AX130" s="50"/>
      <c r="AY130" s="50"/>
      <c r="AZ130" s="50"/>
      <c r="BA130" s="50"/>
    </row>
    <row r="131" spans="1:58" x14ac:dyDescent="0.3">
      <c r="A131" s="2">
        <v>5</v>
      </c>
      <c r="B131" s="1">
        <v>17</v>
      </c>
      <c r="C131" s="2" t="s">
        <v>51</v>
      </c>
      <c r="D131" s="3">
        <f t="shared" ref="D131:D134" si="224">2.65*(9.8*1000)*G131/9.8</f>
        <v>3.0474999999999999E-2</v>
      </c>
      <c r="E131" s="10">
        <f>D131*1000</f>
        <v>30.474999999999998</v>
      </c>
      <c r="F131" s="5">
        <v>11.5</v>
      </c>
      <c r="G131" s="3">
        <f t="shared" ref="G131:G134" si="225">F131*10^-6</f>
        <v>1.15E-5</v>
      </c>
      <c r="H131" s="2">
        <f>I131*1</f>
        <v>218.5</v>
      </c>
      <c r="I131" s="6">
        <v>218.5</v>
      </c>
      <c r="J131" s="7">
        <f>F131/N131</f>
        <v>3.9655172413793106E-2</v>
      </c>
      <c r="K131" s="7">
        <f>I131/N131</f>
        <v>0.75344827586206897</v>
      </c>
      <c r="L131" s="8">
        <f>N131-I131-F131</f>
        <v>60</v>
      </c>
      <c r="M131" s="9">
        <f>L131/N131</f>
        <v>0.20689655172413793</v>
      </c>
      <c r="N131" s="2">
        <v>290</v>
      </c>
      <c r="O131" s="1" t="s">
        <v>46</v>
      </c>
      <c r="P131" s="1"/>
      <c r="Q131" s="4">
        <f>H131/E131</f>
        <v>7.1698113207547172</v>
      </c>
      <c r="R131" s="4">
        <f>S131-I131</f>
        <v>26.5</v>
      </c>
      <c r="S131" s="4">
        <v>245</v>
      </c>
      <c r="T131" s="10">
        <f>R131-F131</f>
        <v>15</v>
      </c>
      <c r="U131" s="4">
        <f>(R131-F131)/F131</f>
        <v>1.3043478260869565</v>
      </c>
      <c r="V131" s="4">
        <f>U131/(1+U131)</f>
        <v>0.56603773584905659</v>
      </c>
      <c r="W131" s="44">
        <v>30</v>
      </c>
      <c r="X131" s="44"/>
      <c r="Y131" s="42">
        <f>AB131/Z131</f>
        <v>4.329004329004329E-3</v>
      </c>
      <c r="Z131" s="4">
        <v>231</v>
      </c>
      <c r="AA131" s="4">
        <f>S131-Z131</f>
        <v>14</v>
      </c>
      <c r="AB131" s="46">
        <f>Z131-F131-I131</f>
        <v>1</v>
      </c>
      <c r="AC131" s="52">
        <f>AB131/Z131</f>
        <v>4.329004329004329E-3</v>
      </c>
      <c r="AD131" s="52">
        <f>AB131/F131</f>
        <v>8.6956521739130432E-2</v>
      </c>
      <c r="AE131" s="45">
        <f>AB131+F131</f>
        <v>12.5</v>
      </c>
      <c r="AF131" s="52">
        <f>(AB131+F131)/I131</f>
        <v>5.7208237986270026E-2</v>
      </c>
      <c r="AG131" s="1">
        <v>50</v>
      </c>
      <c r="AH131" s="10">
        <f>2*PI()*AG131</f>
        <v>314.15926535897933</v>
      </c>
      <c r="AI131" s="1">
        <v>3.5000000000000003E-2</v>
      </c>
      <c r="AJ131" s="1">
        <f>0.5*AI131^2*(E131+H131)/1000</f>
        <v>1.5249718750000001E-4</v>
      </c>
      <c r="AK131" s="4">
        <f>0.5*AJ131*AH131^2</f>
        <v>7.5254345645187461</v>
      </c>
      <c r="AL131" s="4"/>
      <c r="AM131" s="4">
        <f>SQRT(AK131*2/((E131+H131)/1000))</f>
        <v>7.7750451417771416</v>
      </c>
      <c r="AN131" s="1">
        <v>60</v>
      </c>
      <c r="AO131" s="2" t="s">
        <v>54</v>
      </c>
      <c r="AQ131" s="50">
        <f>E131+(Z131-AB131-F131)</f>
        <v>248.97499999999999</v>
      </c>
      <c r="AR131">
        <f>AQ131/Z131</f>
        <v>1.0778138528138528</v>
      </c>
      <c r="AS131">
        <f>I131/F131</f>
        <v>19</v>
      </c>
      <c r="AT131">
        <f>E131/(Z131-AB131-F131)</f>
        <v>0.13947368421052631</v>
      </c>
      <c r="AV131" s="50">
        <f t="shared" si="215"/>
        <v>248.97499999999999</v>
      </c>
      <c r="AW131">
        <f t="shared" si="216"/>
        <v>30.474999999999994</v>
      </c>
      <c r="AX131" s="50">
        <f t="shared" si="217"/>
        <v>218.5</v>
      </c>
      <c r="AY131" s="50">
        <f>F131</f>
        <v>11.5</v>
      </c>
      <c r="AZ131" s="50">
        <f t="shared" si="218"/>
        <v>218.5</v>
      </c>
      <c r="BA131" s="50">
        <f t="shared" si="219"/>
        <v>230</v>
      </c>
      <c r="BB131">
        <f t="shared" si="220"/>
        <v>1.0825</v>
      </c>
      <c r="BD131">
        <f t="shared" si="221"/>
        <v>0.9956709956709956</v>
      </c>
      <c r="BF131">
        <f>(Z131-BA131)/BA131*100</f>
        <v>0.43478260869565216</v>
      </c>
    </row>
    <row r="132" spans="1:58" x14ac:dyDescent="0.3">
      <c r="A132" s="2"/>
      <c r="B132" s="2">
        <v>18</v>
      </c>
      <c r="C132" s="2" t="s">
        <v>51</v>
      </c>
      <c r="D132" s="3">
        <f t="shared" si="224"/>
        <v>6.0949999999999997E-2</v>
      </c>
      <c r="E132" s="10">
        <f>D132*1000</f>
        <v>60.949999999999996</v>
      </c>
      <c r="F132" s="5">
        <v>23</v>
      </c>
      <c r="G132" s="3">
        <f t="shared" si="225"/>
        <v>2.3E-5</v>
      </c>
      <c r="H132" s="2">
        <f>I132*1</f>
        <v>207</v>
      </c>
      <c r="I132" s="6">
        <v>207</v>
      </c>
      <c r="J132" s="7">
        <f>F132/N132</f>
        <v>7.9310344827586213E-2</v>
      </c>
      <c r="K132" s="7">
        <f>I132/N132</f>
        <v>0.71379310344827585</v>
      </c>
      <c r="L132" s="8">
        <f>N132-I132-F132</f>
        <v>60</v>
      </c>
      <c r="M132" s="9">
        <f>L132/N132</f>
        <v>0.20689655172413793</v>
      </c>
      <c r="N132" s="2">
        <v>290</v>
      </c>
      <c r="O132" s="2" t="s">
        <v>47</v>
      </c>
      <c r="P132" s="2"/>
      <c r="Q132" s="4">
        <f>H132/E132</f>
        <v>3.3962264150943398</v>
      </c>
      <c r="R132" s="4">
        <f>S132-I132</f>
        <v>48</v>
      </c>
      <c r="S132" s="4">
        <v>255</v>
      </c>
      <c r="T132" s="10">
        <f>R132-F132</f>
        <v>25</v>
      </c>
      <c r="U132" s="4">
        <f>(R132-F132)/F132</f>
        <v>1.0869565217391304</v>
      </c>
      <c r="V132" s="4">
        <f>U132/(1+U132)</f>
        <v>0.52083333333333337</v>
      </c>
      <c r="W132" s="44">
        <v>45</v>
      </c>
      <c r="X132" s="44"/>
      <c r="Y132" s="42">
        <f>AB132/Z132</f>
        <v>4.329004329004329E-3</v>
      </c>
      <c r="Z132" s="4">
        <v>231</v>
      </c>
      <c r="AA132" s="4">
        <f>S132-Z132</f>
        <v>24</v>
      </c>
      <c r="AB132" s="46">
        <f>Z132-F132-I132</f>
        <v>1</v>
      </c>
      <c r="AC132" s="52">
        <f>AB132/Z132</f>
        <v>4.329004329004329E-3</v>
      </c>
      <c r="AD132" s="52">
        <f>AB132/F132</f>
        <v>4.3478260869565216E-2</v>
      </c>
      <c r="AE132" s="45">
        <f>AB132+F132</f>
        <v>24</v>
      </c>
      <c r="AF132" s="52">
        <f>(AB132+F132)/I132</f>
        <v>0.11594202898550725</v>
      </c>
      <c r="AG132" s="1">
        <v>50</v>
      </c>
      <c r="AH132" s="10">
        <f>2*PI()*AG132</f>
        <v>314.15926535897933</v>
      </c>
      <c r="AI132" s="1">
        <v>3.5000000000000003E-2</v>
      </c>
      <c r="AJ132" s="1">
        <f>0.5*AI132^2*(E132+H132)/1000</f>
        <v>1.6411937500000002E-4</v>
      </c>
      <c r="AK132" s="4">
        <f>0.5*AJ132*AH132^2</f>
        <v>8.098966529020176</v>
      </c>
      <c r="AL132" s="4"/>
      <c r="AM132" s="4">
        <f>SQRT(AK132*2/((E132+H132)/1000))</f>
        <v>7.7750451417771425</v>
      </c>
      <c r="AN132" s="1">
        <v>60</v>
      </c>
      <c r="AO132" s="2" t="s">
        <v>54</v>
      </c>
      <c r="AQ132" s="50">
        <f>E132+(Z132-AB132-F132)</f>
        <v>267.95</v>
      </c>
      <c r="AR132">
        <f>AQ132/Z132</f>
        <v>1.1599567099567099</v>
      </c>
      <c r="AS132">
        <f>I132/F132</f>
        <v>9</v>
      </c>
      <c r="AT132">
        <f>E132/(Z132-AB132-F132)</f>
        <v>0.2944444444444444</v>
      </c>
      <c r="AV132" s="50">
        <f t="shared" si="215"/>
        <v>267.95</v>
      </c>
      <c r="AW132">
        <f t="shared" si="216"/>
        <v>60.949999999999996</v>
      </c>
      <c r="AX132" s="50">
        <f t="shared" si="217"/>
        <v>207</v>
      </c>
      <c r="AY132" s="50">
        <f>F132</f>
        <v>23</v>
      </c>
      <c r="AZ132" s="50">
        <f t="shared" si="218"/>
        <v>207</v>
      </c>
      <c r="BA132" s="50">
        <f t="shared" si="219"/>
        <v>230</v>
      </c>
      <c r="BB132">
        <f t="shared" si="220"/>
        <v>1.165</v>
      </c>
      <c r="BD132">
        <f t="shared" si="221"/>
        <v>0.9956709956709956</v>
      </c>
      <c r="BF132">
        <f>(Z132-BA132)/BA132*100</f>
        <v>0.43478260869565216</v>
      </c>
    </row>
    <row r="133" spans="1:58" x14ac:dyDescent="0.3">
      <c r="A133" s="2"/>
      <c r="B133" s="2">
        <v>19</v>
      </c>
      <c r="C133" s="2" t="s">
        <v>51</v>
      </c>
      <c r="D133" s="3">
        <f t="shared" si="224"/>
        <v>9.1424999999999992E-2</v>
      </c>
      <c r="E133" s="10">
        <f>D133*1000</f>
        <v>91.424999999999997</v>
      </c>
      <c r="F133" s="5">
        <v>34.5</v>
      </c>
      <c r="G133" s="3">
        <f t="shared" si="225"/>
        <v>3.4499999999999998E-5</v>
      </c>
      <c r="H133" s="2">
        <f>I133*1</f>
        <v>195.5</v>
      </c>
      <c r="I133" s="6">
        <v>195.5</v>
      </c>
      <c r="J133" s="7">
        <f>F133/N133</f>
        <v>0.11896551724137931</v>
      </c>
      <c r="K133" s="7">
        <f>I133/N133</f>
        <v>0.67413793103448272</v>
      </c>
      <c r="L133" s="8">
        <f>N133-I133-F133</f>
        <v>60</v>
      </c>
      <c r="M133" s="9">
        <f>L133/N133</f>
        <v>0.20689655172413793</v>
      </c>
      <c r="N133" s="2">
        <v>290</v>
      </c>
      <c r="O133" s="2" t="s">
        <v>48</v>
      </c>
      <c r="P133" s="2"/>
      <c r="Q133" s="4">
        <f>H133/E133</f>
        <v>2.1383647798742138</v>
      </c>
      <c r="R133" s="4">
        <f>S133-I133</f>
        <v>69.5</v>
      </c>
      <c r="S133" s="4">
        <v>265</v>
      </c>
      <c r="T133" s="10">
        <f>R133-F133</f>
        <v>35</v>
      </c>
      <c r="U133" s="4">
        <f>(R133-F133)/F133</f>
        <v>1.0144927536231885</v>
      </c>
      <c r="V133" s="4">
        <f>U133/(1+U133)</f>
        <v>0.50359712230215825</v>
      </c>
      <c r="W133" s="44">
        <v>60</v>
      </c>
      <c r="X133" s="44"/>
      <c r="Y133" s="42">
        <f>AB133/Z133</f>
        <v>2.1276595744680851E-2</v>
      </c>
      <c r="Z133" s="4">
        <v>235</v>
      </c>
      <c r="AA133" s="4">
        <f>S133-Z133</f>
        <v>30</v>
      </c>
      <c r="AB133" s="46">
        <f>Z133-F133-I133</f>
        <v>5</v>
      </c>
      <c r="AC133" s="52">
        <f>AB133/Z133</f>
        <v>2.1276595744680851E-2</v>
      </c>
      <c r="AD133" s="52">
        <f>AB133/F133</f>
        <v>0.14492753623188406</v>
      </c>
      <c r="AE133" s="45">
        <f>AB133+F133</f>
        <v>39.5</v>
      </c>
      <c r="AF133" s="52">
        <f>(AB133+F133)/I133</f>
        <v>0.20204603580562661</v>
      </c>
      <c r="AG133" s="1">
        <v>50</v>
      </c>
      <c r="AH133" s="10">
        <f>2*PI()*AG133</f>
        <v>314.15926535897933</v>
      </c>
      <c r="AI133" s="1">
        <v>3.5000000000000003E-2</v>
      </c>
      <c r="AJ133" s="1">
        <f>0.5*AI133^2*(E133+H133)/1000</f>
        <v>1.7574156250000004E-4</v>
      </c>
      <c r="AK133" s="4">
        <f>0.5*AJ133*AH133^2</f>
        <v>8.672498493521605</v>
      </c>
      <c r="AL133" s="4"/>
      <c r="AM133" s="4">
        <f>SQRT(AK133*2/((E133+H133)/1000))</f>
        <v>7.7750451417771425</v>
      </c>
      <c r="AN133" s="1">
        <v>60</v>
      </c>
      <c r="AO133" s="2" t="s">
        <v>54</v>
      </c>
      <c r="AQ133" s="50">
        <f>E133+(Z133-AB133-F133)</f>
        <v>286.92500000000001</v>
      </c>
      <c r="AR133">
        <f>AQ133/Z133</f>
        <v>1.2209574468085107</v>
      </c>
      <c r="AS133">
        <f>I133/F133</f>
        <v>5.666666666666667</v>
      </c>
      <c r="AT133">
        <f>E133/(Z133-AB133-F133)</f>
        <v>0.46764705882352942</v>
      </c>
      <c r="AV133" s="50">
        <f t="shared" si="215"/>
        <v>286.92500000000001</v>
      </c>
      <c r="AW133">
        <f t="shared" si="216"/>
        <v>91.424999999999997</v>
      </c>
      <c r="AX133" s="50">
        <f t="shared" si="217"/>
        <v>195.5</v>
      </c>
      <c r="AY133" s="50">
        <f>F133</f>
        <v>34.5</v>
      </c>
      <c r="AZ133" s="50">
        <f t="shared" si="218"/>
        <v>195.5</v>
      </c>
      <c r="BA133" s="50">
        <f t="shared" si="219"/>
        <v>230</v>
      </c>
      <c r="BB133">
        <f t="shared" si="220"/>
        <v>1.2475000000000001</v>
      </c>
      <c r="BD133">
        <f t="shared" si="221"/>
        <v>0.97872340425531912</v>
      </c>
      <c r="BF133">
        <f>(Z133-BA133)/BA133*100</f>
        <v>2.1739130434782608</v>
      </c>
    </row>
    <row r="134" spans="1:58" x14ac:dyDescent="0.3">
      <c r="A134" s="2"/>
      <c r="B134" s="2">
        <v>20</v>
      </c>
      <c r="C134" s="2" t="s">
        <v>51</v>
      </c>
      <c r="D134" s="3">
        <f t="shared" si="224"/>
        <v>0.12189999999999999</v>
      </c>
      <c r="E134" s="10">
        <f>D134*1000</f>
        <v>121.89999999999999</v>
      </c>
      <c r="F134" s="5">
        <v>46</v>
      </c>
      <c r="G134" s="3">
        <f t="shared" si="225"/>
        <v>4.6E-5</v>
      </c>
      <c r="H134" s="2">
        <f>I134*1</f>
        <v>184</v>
      </c>
      <c r="I134" s="6">
        <v>184</v>
      </c>
      <c r="J134" s="7">
        <f>F134/N134</f>
        <v>0.15862068965517243</v>
      </c>
      <c r="K134" s="7">
        <f>I134/N134</f>
        <v>0.6344827586206897</v>
      </c>
      <c r="L134" s="8">
        <f>N134-I134-F134</f>
        <v>60</v>
      </c>
      <c r="M134" s="9">
        <f>L134/N134</f>
        <v>0.20689655172413793</v>
      </c>
      <c r="N134" s="2">
        <v>290</v>
      </c>
      <c r="O134" s="2" t="s">
        <v>49</v>
      </c>
      <c r="P134" s="2"/>
      <c r="Q134" s="4">
        <f>H134/E134</f>
        <v>1.5094339622641511</v>
      </c>
      <c r="R134" s="4">
        <f>S134-I134</f>
        <v>91</v>
      </c>
      <c r="S134" s="4">
        <v>275</v>
      </c>
      <c r="T134" s="10">
        <f>R134-F134</f>
        <v>45</v>
      </c>
      <c r="U134" s="4">
        <f>(R134-F134)/F134</f>
        <v>0.97826086956521741</v>
      </c>
      <c r="V134" s="4">
        <f>U134/(1+U134)</f>
        <v>0.49450549450549453</v>
      </c>
      <c r="W134" s="44">
        <v>75</v>
      </c>
      <c r="X134" s="44"/>
      <c r="Y134" s="42">
        <f>AB134/Z134</f>
        <v>2.1276595744680851E-2</v>
      </c>
      <c r="Z134" s="4">
        <v>235</v>
      </c>
      <c r="AA134" s="4">
        <f>S134-Z134</f>
        <v>40</v>
      </c>
      <c r="AB134" s="46">
        <f>Z134-F134-I134</f>
        <v>5</v>
      </c>
      <c r="AC134" s="52">
        <f>AB134/Z134</f>
        <v>2.1276595744680851E-2</v>
      </c>
      <c r="AD134" s="52">
        <f>AB134/F134</f>
        <v>0.10869565217391304</v>
      </c>
      <c r="AE134" s="45">
        <f>AB134+F134</f>
        <v>51</v>
      </c>
      <c r="AF134" s="52">
        <f>(AB134+F134)/I134</f>
        <v>0.27717391304347827</v>
      </c>
      <c r="AG134" s="1">
        <v>50</v>
      </c>
      <c r="AH134" s="10">
        <f>2*PI()*AG134</f>
        <v>314.15926535897933</v>
      </c>
      <c r="AI134" s="1">
        <v>3.5000000000000003E-2</v>
      </c>
      <c r="AJ134" s="1">
        <f>0.5*AI134^2*(E134+H134)/1000</f>
        <v>1.8736375000000003E-4</v>
      </c>
      <c r="AK134" s="4">
        <f>0.5*AJ134*AH134^2</f>
        <v>9.2460304580230321</v>
      </c>
      <c r="AL134" s="4"/>
      <c r="AM134" s="4">
        <f>SQRT(AK134*2/((E134+H134)/1000))</f>
        <v>7.7750451417771416</v>
      </c>
      <c r="AN134" s="1">
        <v>60</v>
      </c>
      <c r="AO134" s="2" t="s">
        <v>54</v>
      </c>
      <c r="AQ134" s="50">
        <f>E134+(Z134-AB134-F134)</f>
        <v>305.89999999999998</v>
      </c>
      <c r="AR134">
        <f>AQ134/Z134</f>
        <v>1.3017021276595744</v>
      </c>
      <c r="AS134">
        <f>I134/F134</f>
        <v>4</v>
      </c>
      <c r="AT134">
        <f>E134/(Z134-AB134-F134)</f>
        <v>0.66249999999999998</v>
      </c>
      <c r="AV134" s="50">
        <f t="shared" si="215"/>
        <v>305.89999999999998</v>
      </c>
      <c r="AW134">
        <f t="shared" si="216"/>
        <v>121.89999999999998</v>
      </c>
      <c r="AX134" s="50">
        <f t="shared" si="217"/>
        <v>184</v>
      </c>
      <c r="AY134" s="50">
        <f>F134</f>
        <v>46</v>
      </c>
      <c r="AZ134" s="50">
        <f t="shared" si="218"/>
        <v>184</v>
      </c>
      <c r="BA134" s="50">
        <f t="shared" si="219"/>
        <v>230</v>
      </c>
      <c r="BB134">
        <f t="shared" si="220"/>
        <v>1.3299999999999998</v>
      </c>
      <c r="BD134">
        <f t="shared" si="221"/>
        <v>0.97872340425531923</v>
      </c>
      <c r="BF134">
        <f>(Z134-BA134)/BA134*100</f>
        <v>2.1739130434782608</v>
      </c>
    </row>
    <row r="135" spans="1:58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42"/>
      <c r="Z135" s="28"/>
      <c r="AA135" s="28"/>
      <c r="AB135" s="46"/>
      <c r="AC135" s="52"/>
      <c r="AD135" s="52"/>
      <c r="AE135" s="45"/>
      <c r="AF135" s="52"/>
      <c r="AG135" s="28"/>
      <c r="AH135" s="28"/>
      <c r="AI135" s="28"/>
      <c r="AJ135" s="28"/>
      <c r="AK135" s="28"/>
      <c r="AL135" s="28"/>
      <c r="AM135" s="28"/>
      <c r="AN135" s="28"/>
      <c r="AO135" s="28"/>
      <c r="AQ135" s="50"/>
      <c r="AV135" s="50"/>
      <c r="AX135" s="50"/>
      <c r="AY135" s="50"/>
      <c r="AZ135" s="50"/>
      <c r="BA135" s="50"/>
    </row>
    <row r="136" spans="1:58" x14ac:dyDescent="0.3">
      <c r="A136" s="2">
        <v>12</v>
      </c>
      <c r="B136" s="2">
        <v>45</v>
      </c>
      <c r="C136" s="2" t="s">
        <v>51</v>
      </c>
      <c r="D136" s="3">
        <f>2.65*(9.8*1000)*G136/9.8</f>
        <v>3.0474999999999999E-2</v>
      </c>
      <c r="E136" s="10">
        <f t="shared" ref="E136:E139" si="226">D136*1000</f>
        <v>30.474999999999998</v>
      </c>
      <c r="F136" s="5">
        <v>11.5</v>
      </c>
      <c r="G136" s="3">
        <f>F136*10^-6</f>
        <v>1.15E-5</v>
      </c>
      <c r="H136" s="2">
        <f t="shared" ref="H136:H139" si="227">I136*1</f>
        <v>218.5</v>
      </c>
      <c r="I136" s="6">
        <v>218.5</v>
      </c>
      <c r="J136" s="7">
        <f>F136/N136</f>
        <v>3.9655172413793106E-2</v>
      </c>
      <c r="K136" s="7">
        <f t="shared" ref="K136:K139" si="228">I136/N136</f>
        <v>0.75344827586206897</v>
      </c>
      <c r="L136" s="8">
        <f t="shared" ref="L136:L139" si="229">N136-I136-F136</f>
        <v>60</v>
      </c>
      <c r="M136" s="9">
        <f t="shared" ref="M136:M139" si="230">L136/N136</f>
        <v>0.20689655172413793</v>
      </c>
      <c r="N136" s="2">
        <v>290</v>
      </c>
      <c r="O136" s="1" t="s">
        <v>46</v>
      </c>
      <c r="P136" s="1"/>
      <c r="Q136" s="4">
        <f>H136/E136</f>
        <v>7.1698113207547172</v>
      </c>
      <c r="R136" s="4">
        <f>S136-I136</f>
        <v>21.5</v>
      </c>
      <c r="S136" s="4">
        <v>240</v>
      </c>
      <c r="T136" s="10">
        <f>R136-F136</f>
        <v>10</v>
      </c>
      <c r="U136" s="11">
        <f>(R136-F136)/F136</f>
        <v>0.86956521739130432</v>
      </c>
      <c r="V136" s="4">
        <f t="shared" ref="V136:V139" si="231">U136/(1+U136)</f>
        <v>0.46511627906976744</v>
      </c>
      <c r="W136" s="44">
        <v>30</v>
      </c>
      <c r="X136" s="44"/>
      <c r="Y136" s="42">
        <f>AB136/Z136</f>
        <v>8.6206896551724137E-3</v>
      </c>
      <c r="Z136" s="4">
        <v>232</v>
      </c>
      <c r="AA136" s="4">
        <f t="shared" ref="AA136:AA139" si="232">S136-Z136</f>
        <v>8</v>
      </c>
      <c r="AB136" s="46">
        <f t="shared" ref="AB136:AB174" si="233">Z136-F136-I136</f>
        <v>2</v>
      </c>
      <c r="AC136" s="52">
        <f>AB136/Z136</f>
        <v>8.6206896551724137E-3</v>
      </c>
      <c r="AD136" s="52">
        <f>AB136/F136</f>
        <v>0.17391304347826086</v>
      </c>
      <c r="AE136" s="45">
        <f>AB136+F136</f>
        <v>13.5</v>
      </c>
      <c r="AF136" s="52">
        <f>(AB136+F136)/I136</f>
        <v>6.1784897025171627E-2</v>
      </c>
      <c r="AG136" s="1">
        <v>50</v>
      </c>
      <c r="AH136" s="10">
        <f t="shared" ref="AH136:AH139" si="234">2*PI()*AG136</f>
        <v>314.15926535897933</v>
      </c>
      <c r="AI136" s="1">
        <v>3.5000000000000003E-2</v>
      </c>
      <c r="AJ136" s="1">
        <f>0.5*AI136^2*(E136+H136)/1000</f>
        <v>1.5249718750000001E-4</v>
      </c>
      <c r="AK136" s="4">
        <f t="shared" ref="AK136" si="235">0.5*AJ136*AH136^2</f>
        <v>7.5254345645187461</v>
      </c>
      <c r="AL136" s="4"/>
      <c r="AM136" s="4">
        <f>SQRT(AK136*2/((E136+H136)/1000))</f>
        <v>7.7750451417771416</v>
      </c>
      <c r="AN136" s="1">
        <v>10</v>
      </c>
      <c r="AO136" s="2" t="s">
        <v>54</v>
      </c>
      <c r="AQ136" s="50">
        <f>E136+(Z136-AB136-F136)</f>
        <v>248.97499999999999</v>
      </c>
      <c r="AR136">
        <f>AQ136/Z136</f>
        <v>1.0731681034482758</v>
      </c>
      <c r="AS136">
        <f>I136/F136</f>
        <v>19</v>
      </c>
      <c r="AT136">
        <f>E136/(Z136-AB136-F136)</f>
        <v>0.13947368421052631</v>
      </c>
      <c r="AV136" s="50">
        <f t="shared" si="215"/>
        <v>248.97499999999999</v>
      </c>
      <c r="AW136">
        <f t="shared" si="216"/>
        <v>30.474999999999994</v>
      </c>
      <c r="AX136" s="50">
        <f t="shared" si="217"/>
        <v>218.5</v>
      </c>
      <c r="AY136" s="50">
        <f>F136</f>
        <v>11.5</v>
      </c>
      <c r="AZ136" s="50">
        <f t="shared" si="218"/>
        <v>218.5</v>
      </c>
      <c r="BA136" s="50">
        <f t="shared" si="219"/>
        <v>230</v>
      </c>
      <c r="BB136">
        <f t="shared" si="220"/>
        <v>1.0825</v>
      </c>
      <c r="BD136">
        <f t="shared" si="221"/>
        <v>0.99137931034482751</v>
      </c>
      <c r="BF136">
        <f>(Z136-BA136)/BA136*100</f>
        <v>0.86956521739130432</v>
      </c>
    </row>
    <row r="137" spans="1:58" x14ac:dyDescent="0.3">
      <c r="A137" s="2"/>
      <c r="B137" s="2">
        <v>46</v>
      </c>
      <c r="C137" s="2" t="s">
        <v>51</v>
      </c>
      <c r="D137" s="3">
        <f t="shared" ref="D137:D139" si="236">2.65*(9.8*1000)*G137/9.8</f>
        <v>6.0949999999999997E-2</v>
      </c>
      <c r="E137" s="10">
        <f t="shared" si="226"/>
        <v>60.949999999999996</v>
      </c>
      <c r="F137" s="5">
        <v>23</v>
      </c>
      <c r="G137" s="3">
        <f t="shared" ref="G137:G139" si="237">F137*10^-6</f>
        <v>2.3E-5</v>
      </c>
      <c r="H137" s="2">
        <f t="shared" si="227"/>
        <v>207</v>
      </c>
      <c r="I137" s="6">
        <v>207</v>
      </c>
      <c r="J137" s="7">
        <f>F137/N137</f>
        <v>7.9310344827586213E-2</v>
      </c>
      <c r="K137" s="7">
        <f t="shared" si="228"/>
        <v>0.71379310344827585</v>
      </c>
      <c r="L137" s="8">
        <f t="shared" si="229"/>
        <v>60</v>
      </c>
      <c r="M137" s="9">
        <f t="shared" si="230"/>
        <v>0.20689655172413793</v>
      </c>
      <c r="N137" s="2">
        <v>290</v>
      </c>
      <c r="O137" s="2" t="s">
        <v>47</v>
      </c>
      <c r="P137" s="2"/>
      <c r="Q137" s="4">
        <f>H137/E137</f>
        <v>3.3962264150943398</v>
      </c>
      <c r="R137" s="4">
        <f>S137-I137</f>
        <v>38</v>
      </c>
      <c r="S137" s="4">
        <v>245</v>
      </c>
      <c r="T137" s="10">
        <f>R137-F137</f>
        <v>15</v>
      </c>
      <c r="U137" s="11">
        <f>(R137-F137)/F137</f>
        <v>0.65217391304347827</v>
      </c>
      <c r="V137" s="4">
        <f t="shared" si="231"/>
        <v>0.39473684210526316</v>
      </c>
      <c r="W137" s="44">
        <v>45</v>
      </c>
      <c r="X137" s="44"/>
      <c r="Y137" s="42">
        <f>AB137/Z137</f>
        <v>3.3613445378151259E-2</v>
      </c>
      <c r="Z137" s="4">
        <v>238</v>
      </c>
      <c r="AA137" s="4">
        <f t="shared" si="232"/>
        <v>7</v>
      </c>
      <c r="AB137" s="46">
        <f t="shared" si="233"/>
        <v>8</v>
      </c>
      <c r="AC137" s="52">
        <f>AB137/Z137</f>
        <v>3.3613445378151259E-2</v>
      </c>
      <c r="AD137" s="52">
        <f>AB137/F137</f>
        <v>0.34782608695652173</v>
      </c>
      <c r="AE137" s="45">
        <f>AB137+F137</f>
        <v>31</v>
      </c>
      <c r="AF137" s="52">
        <f>(AB137+F137)/I137</f>
        <v>0.14975845410628019</v>
      </c>
      <c r="AG137" s="1">
        <v>50</v>
      </c>
      <c r="AH137" s="10">
        <f t="shared" si="234"/>
        <v>314.15926535897933</v>
      </c>
      <c r="AI137" s="1">
        <v>3.5000000000000003E-2</v>
      </c>
      <c r="AJ137" s="1">
        <f>0.5*AI137^2*(E137+H137)/1000</f>
        <v>1.6411937500000002E-4</v>
      </c>
      <c r="AK137" s="4">
        <f>0.5*AJ137*AH137^2</f>
        <v>8.098966529020176</v>
      </c>
      <c r="AL137" s="4"/>
      <c r="AM137" s="4">
        <f>SQRT(AK137*2/((E137+H137)/1000))</f>
        <v>7.7750451417771425</v>
      </c>
      <c r="AN137" s="1">
        <v>10</v>
      </c>
      <c r="AO137" s="2" t="s">
        <v>54</v>
      </c>
      <c r="AQ137" s="50">
        <f>E137+(Z137-AB137-F137)</f>
        <v>267.95</v>
      </c>
      <c r="AR137">
        <f>AQ137/Z137</f>
        <v>1.1258403361344538</v>
      </c>
      <c r="AS137">
        <f>I137/F137</f>
        <v>9</v>
      </c>
      <c r="AT137">
        <f>E137/(Z137-AB137-F137)</f>
        <v>0.2944444444444444</v>
      </c>
      <c r="AV137" s="50">
        <f t="shared" si="215"/>
        <v>267.95</v>
      </c>
      <c r="AW137">
        <f t="shared" si="216"/>
        <v>60.949999999999996</v>
      </c>
      <c r="AX137" s="50">
        <f t="shared" si="217"/>
        <v>207</v>
      </c>
      <c r="AY137" s="50">
        <f>F137</f>
        <v>23</v>
      </c>
      <c r="AZ137" s="50">
        <f t="shared" si="218"/>
        <v>207</v>
      </c>
      <c r="BA137" s="50">
        <f t="shared" si="219"/>
        <v>230</v>
      </c>
      <c r="BB137">
        <f t="shared" si="220"/>
        <v>1.165</v>
      </c>
      <c r="BD137">
        <f t="shared" si="221"/>
        <v>0.96638655462184875</v>
      </c>
      <c r="BF137">
        <f>(Z137-BA137)/BA137*100</f>
        <v>3.4782608695652173</v>
      </c>
    </row>
    <row r="138" spans="1:58" x14ac:dyDescent="0.3">
      <c r="A138" s="2"/>
      <c r="B138" s="2">
        <v>47</v>
      </c>
      <c r="C138" s="2" t="s">
        <v>51</v>
      </c>
      <c r="D138" s="3">
        <f t="shared" si="236"/>
        <v>9.1424999999999992E-2</v>
      </c>
      <c r="E138" s="10">
        <f t="shared" si="226"/>
        <v>91.424999999999997</v>
      </c>
      <c r="F138" s="5">
        <v>34.5</v>
      </c>
      <c r="G138" s="3">
        <f t="shared" si="237"/>
        <v>3.4499999999999998E-5</v>
      </c>
      <c r="H138" s="2">
        <f t="shared" si="227"/>
        <v>195.5</v>
      </c>
      <c r="I138" s="6">
        <v>195.5</v>
      </c>
      <c r="J138" s="7">
        <f>F138/N138</f>
        <v>0.11896551724137931</v>
      </c>
      <c r="K138" s="7">
        <f t="shared" si="228"/>
        <v>0.67413793103448272</v>
      </c>
      <c r="L138" s="8">
        <f t="shared" si="229"/>
        <v>60</v>
      </c>
      <c r="M138" s="9">
        <f t="shared" si="230"/>
        <v>0.20689655172413793</v>
      </c>
      <c r="N138" s="2">
        <v>290</v>
      </c>
      <c r="O138" s="2" t="s">
        <v>48</v>
      </c>
      <c r="P138" s="2"/>
      <c r="Q138" s="4">
        <f>H138/E138</f>
        <v>2.1383647798742138</v>
      </c>
      <c r="R138" s="4">
        <f>S138-I138</f>
        <v>59.5</v>
      </c>
      <c r="S138" s="4">
        <v>255</v>
      </c>
      <c r="T138" s="10">
        <f>R138-F138</f>
        <v>25</v>
      </c>
      <c r="U138" s="11">
        <f>(R138-F138)/F138</f>
        <v>0.72463768115942029</v>
      </c>
      <c r="V138" s="4">
        <f t="shared" si="231"/>
        <v>0.42016806722689071</v>
      </c>
      <c r="W138" s="44">
        <v>60</v>
      </c>
      <c r="X138" s="44"/>
      <c r="Y138" s="42">
        <f>AB138/Z138</f>
        <v>6.1224489795918366E-2</v>
      </c>
      <c r="Z138" s="4">
        <v>245</v>
      </c>
      <c r="AA138" s="4">
        <f t="shared" si="232"/>
        <v>10</v>
      </c>
      <c r="AB138" s="46">
        <f t="shared" si="233"/>
        <v>15</v>
      </c>
      <c r="AC138" s="52">
        <f>AB138/Z138</f>
        <v>6.1224489795918366E-2</v>
      </c>
      <c r="AD138" s="52">
        <f>AB138/F138</f>
        <v>0.43478260869565216</v>
      </c>
      <c r="AE138" s="45">
        <f>AB138+F138</f>
        <v>49.5</v>
      </c>
      <c r="AF138" s="52">
        <f>(AB138+F138)/I138</f>
        <v>0.25319693094629159</v>
      </c>
      <c r="AG138" s="1">
        <v>50</v>
      </c>
      <c r="AH138" s="10">
        <f t="shared" si="234"/>
        <v>314.15926535897933</v>
      </c>
      <c r="AI138" s="1">
        <v>3.5000000000000003E-2</v>
      </c>
      <c r="AJ138" s="1">
        <f>0.5*AI138^2*(E138+H138)/1000</f>
        <v>1.7574156250000004E-4</v>
      </c>
      <c r="AK138" s="4">
        <f t="shared" ref="AK138:AK139" si="238">0.5*AJ138*AH138^2</f>
        <v>8.672498493521605</v>
      </c>
      <c r="AL138" s="4"/>
      <c r="AM138" s="4">
        <f>SQRT(AK138*2/((E138+H138)/1000))</f>
        <v>7.7750451417771425</v>
      </c>
      <c r="AN138" s="1">
        <v>10</v>
      </c>
      <c r="AO138" s="2" t="s">
        <v>54</v>
      </c>
      <c r="AQ138" s="50">
        <f>E138+(Z138-AB138-F138)</f>
        <v>286.92500000000001</v>
      </c>
      <c r="AR138">
        <f>AQ138/Z138</f>
        <v>1.1711224489795919</v>
      </c>
      <c r="AS138">
        <f>I138/F138</f>
        <v>5.666666666666667</v>
      </c>
      <c r="AT138">
        <f>E138/(Z138-AB138-F138)</f>
        <v>0.46764705882352942</v>
      </c>
      <c r="AV138" s="50">
        <f t="shared" si="215"/>
        <v>286.92500000000001</v>
      </c>
      <c r="AW138">
        <f t="shared" si="216"/>
        <v>91.424999999999997</v>
      </c>
      <c r="AX138" s="50">
        <f t="shared" si="217"/>
        <v>195.5</v>
      </c>
      <c r="AY138" s="50">
        <f>F138</f>
        <v>34.5</v>
      </c>
      <c r="AZ138" s="50">
        <f t="shared" si="218"/>
        <v>195.5</v>
      </c>
      <c r="BA138" s="50">
        <f t="shared" si="219"/>
        <v>230</v>
      </c>
      <c r="BB138">
        <f t="shared" si="220"/>
        <v>1.2475000000000001</v>
      </c>
      <c r="BD138">
        <f t="shared" si="221"/>
        <v>0.93877551020408168</v>
      </c>
      <c r="BF138">
        <f>(Z138-BA138)/BA138*100</f>
        <v>6.5217391304347823</v>
      </c>
    </row>
    <row r="139" spans="1:58" x14ac:dyDescent="0.3">
      <c r="A139" s="2"/>
      <c r="B139" s="2">
        <v>48</v>
      </c>
      <c r="C139" s="2" t="s">
        <v>51</v>
      </c>
      <c r="D139" s="3">
        <f t="shared" si="236"/>
        <v>0.12189999999999999</v>
      </c>
      <c r="E139" s="10">
        <f t="shared" si="226"/>
        <v>121.89999999999999</v>
      </c>
      <c r="F139" s="5">
        <v>46</v>
      </c>
      <c r="G139" s="3">
        <f t="shared" si="237"/>
        <v>4.6E-5</v>
      </c>
      <c r="H139" s="2">
        <f t="shared" si="227"/>
        <v>184</v>
      </c>
      <c r="I139" s="6">
        <v>184</v>
      </c>
      <c r="J139" s="7">
        <f>F139/N139</f>
        <v>0.15862068965517243</v>
      </c>
      <c r="K139" s="7">
        <f t="shared" si="228"/>
        <v>0.6344827586206897</v>
      </c>
      <c r="L139" s="8">
        <f t="shared" si="229"/>
        <v>60</v>
      </c>
      <c r="M139" s="9">
        <f t="shared" si="230"/>
        <v>0.20689655172413793</v>
      </c>
      <c r="N139" s="2">
        <v>290</v>
      </c>
      <c r="O139" s="2" t="s">
        <v>49</v>
      </c>
      <c r="P139" s="2"/>
      <c r="Q139" s="4">
        <f>H139/E139</f>
        <v>1.5094339622641511</v>
      </c>
      <c r="R139" s="4">
        <f>S139-I139</f>
        <v>86</v>
      </c>
      <c r="S139" s="4">
        <v>270</v>
      </c>
      <c r="T139" s="10">
        <f>R139-F139</f>
        <v>40</v>
      </c>
      <c r="U139" s="11">
        <f>(R139-F139)/F139</f>
        <v>0.86956521739130432</v>
      </c>
      <c r="V139" s="4">
        <f t="shared" si="231"/>
        <v>0.46511627906976744</v>
      </c>
      <c r="W139" s="44">
        <v>75</v>
      </c>
      <c r="X139" s="44"/>
      <c r="Y139" s="42">
        <f>AB139/Z139</f>
        <v>8.7301587301587297E-2</v>
      </c>
      <c r="Z139" s="4">
        <v>252</v>
      </c>
      <c r="AA139" s="4">
        <f t="shared" si="232"/>
        <v>18</v>
      </c>
      <c r="AB139" s="46">
        <f t="shared" si="233"/>
        <v>22</v>
      </c>
      <c r="AC139" s="52">
        <f>AB139/Z139</f>
        <v>8.7301587301587297E-2</v>
      </c>
      <c r="AD139" s="52">
        <f>AB139/F139</f>
        <v>0.47826086956521741</v>
      </c>
      <c r="AE139" s="45">
        <f>AB139+F139</f>
        <v>68</v>
      </c>
      <c r="AF139" s="52">
        <f>(AB139+F139)/I139</f>
        <v>0.36956521739130432</v>
      </c>
      <c r="AG139" s="1">
        <v>50</v>
      </c>
      <c r="AH139" s="10">
        <f t="shared" si="234"/>
        <v>314.15926535897933</v>
      </c>
      <c r="AI139" s="1">
        <v>3.5000000000000003E-2</v>
      </c>
      <c r="AJ139" s="1">
        <f>0.5*AI139^2*(E139+H139)/1000</f>
        <v>1.8736375000000003E-4</v>
      </c>
      <c r="AK139" s="4">
        <f t="shared" si="238"/>
        <v>9.2460304580230321</v>
      </c>
      <c r="AL139" s="4"/>
      <c r="AM139" s="4">
        <f>SQRT(AK139*2/((E139+H139)/1000))</f>
        <v>7.7750451417771416</v>
      </c>
      <c r="AN139" s="1">
        <v>10</v>
      </c>
      <c r="AO139" s="2" t="s">
        <v>54</v>
      </c>
      <c r="AQ139" s="50">
        <f>E139+(Z139-AB139-F139)</f>
        <v>305.89999999999998</v>
      </c>
      <c r="AR139">
        <f>AQ139/Z139</f>
        <v>1.2138888888888888</v>
      </c>
      <c r="AS139">
        <f>I139/F139</f>
        <v>4</v>
      </c>
      <c r="AT139">
        <f>E139/(Z139-AB139-F139)</f>
        <v>0.66249999999999998</v>
      </c>
      <c r="AV139" s="50">
        <f t="shared" si="215"/>
        <v>305.89999999999998</v>
      </c>
      <c r="AW139">
        <f t="shared" si="216"/>
        <v>121.89999999999998</v>
      </c>
      <c r="AX139" s="50">
        <f t="shared" si="217"/>
        <v>184</v>
      </c>
      <c r="AY139" s="50">
        <f>F139</f>
        <v>46</v>
      </c>
      <c r="AZ139" s="50">
        <f t="shared" si="218"/>
        <v>184</v>
      </c>
      <c r="BA139" s="50">
        <f t="shared" si="219"/>
        <v>230</v>
      </c>
      <c r="BB139">
        <f t="shared" si="220"/>
        <v>1.3299999999999998</v>
      </c>
      <c r="BD139">
        <f t="shared" si="221"/>
        <v>0.91269841269841279</v>
      </c>
      <c r="BF139">
        <f>(Z139-BA139)/BA139*100</f>
        <v>9.5652173913043477</v>
      </c>
    </row>
    <row r="140" spans="1:58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42"/>
      <c r="Z140" s="28"/>
      <c r="AA140" s="28"/>
      <c r="AB140" s="46">
        <f t="shared" si="233"/>
        <v>0</v>
      </c>
      <c r="AC140" s="52"/>
      <c r="AD140" s="52"/>
      <c r="AE140" s="45"/>
      <c r="AF140" s="52"/>
      <c r="AG140" s="28"/>
      <c r="AH140" s="28"/>
      <c r="AI140" s="28"/>
      <c r="AJ140" s="28"/>
      <c r="AK140" s="28"/>
      <c r="AL140" s="28"/>
      <c r="AM140" s="28"/>
      <c r="AN140" s="28"/>
      <c r="AO140" s="28"/>
      <c r="AQ140" s="50"/>
      <c r="AV140" s="50"/>
      <c r="AX140" s="50"/>
      <c r="AY140" s="50"/>
      <c r="AZ140" s="50"/>
      <c r="BA140" s="50"/>
    </row>
    <row r="141" spans="1:58" x14ac:dyDescent="0.3">
      <c r="A141" s="2">
        <v>13</v>
      </c>
      <c r="B141" s="2">
        <v>49</v>
      </c>
      <c r="C141" s="2" t="s">
        <v>51</v>
      </c>
      <c r="D141" s="3">
        <f>2.65*(9.8*1000)*G141/9.8</f>
        <v>3.0474999999999999E-2</v>
      </c>
      <c r="E141" s="10">
        <f t="shared" ref="E141:E144" si="239">D141*1000</f>
        <v>30.474999999999998</v>
      </c>
      <c r="F141" s="5">
        <v>11.5</v>
      </c>
      <c r="G141" s="3">
        <f>F141*10^-6</f>
        <v>1.15E-5</v>
      </c>
      <c r="H141" s="2">
        <f t="shared" ref="H141:H144" si="240">I141*1</f>
        <v>218.5</v>
      </c>
      <c r="I141" s="6">
        <v>218.5</v>
      </c>
      <c r="J141" s="7">
        <f>F141/N141</f>
        <v>3.9655172413793106E-2</v>
      </c>
      <c r="K141" s="7">
        <f t="shared" ref="K141:K144" si="241">I141/N141</f>
        <v>0.75344827586206897</v>
      </c>
      <c r="L141" s="8">
        <f t="shared" ref="L141:L144" si="242">N141-I141-F141</f>
        <v>60</v>
      </c>
      <c r="M141" s="9">
        <f t="shared" ref="M141:M144" si="243">L141/N141</f>
        <v>0.20689655172413793</v>
      </c>
      <c r="N141" s="2">
        <v>290</v>
      </c>
      <c r="O141" s="1" t="s">
        <v>46</v>
      </c>
      <c r="P141" s="1"/>
      <c r="Q141" s="4">
        <f>H141/E141</f>
        <v>7.1698113207547172</v>
      </c>
      <c r="R141" s="4">
        <f>S141-I141</f>
        <v>21.5</v>
      </c>
      <c r="S141" s="4">
        <v>240</v>
      </c>
      <c r="T141" s="10">
        <f>R141-F141</f>
        <v>10</v>
      </c>
      <c r="U141" s="11">
        <f>(R141-F141)/F141</f>
        <v>0.86956521739130432</v>
      </c>
      <c r="V141" s="4">
        <f t="shared" ref="V141:V144" si="244">U141/(1+U141)</f>
        <v>0.46511627906976744</v>
      </c>
      <c r="W141" s="44">
        <v>30</v>
      </c>
      <c r="X141" s="44"/>
      <c r="Y141" s="42">
        <f>AB141/Z141</f>
        <v>4.329004329004329E-3</v>
      </c>
      <c r="Z141" s="4">
        <v>231</v>
      </c>
      <c r="AA141" s="4">
        <f t="shared" ref="AA141:AA144" si="245">S141-Z141</f>
        <v>9</v>
      </c>
      <c r="AB141" s="46">
        <f t="shared" si="233"/>
        <v>1</v>
      </c>
      <c r="AC141" s="52">
        <f>AB141/Z141</f>
        <v>4.329004329004329E-3</v>
      </c>
      <c r="AD141" s="52">
        <f>AB141/F141</f>
        <v>8.6956521739130432E-2</v>
      </c>
      <c r="AE141" s="45">
        <f>AB141+F141</f>
        <v>12.5</v>
      </c>
      <c r="AF141" s="52">
        <f>(AB141+F141)/I141</f>
        <v>5.7208237986270026E-2</v>
      </c>
      <c r="AG141" s="1">
        <v>50</v>
      </c>
      <c r="AH141" s="10">
        <f t="shared" ref="AH141:AH144" si="246">2*PI()*AG141</f>
        <v>314.15926535897933</v>
      </c>
      <c r="AI141" s="1">
        <v>3.5000000000000003E-2</v>
      </c>
      <c r="AJ141" s="1">
        <f>0.5*AI141^2*(E141+H141)/1000</f>
        <v>1.5249718750000001E-4</v>
      </c>
      <c r="AK141" s="4">
        <f t="shared" ref="AK141" si="247">0.5*AJ141*AH141^2</f>
        <v>7.5254345645187461</v>
      </c>
      <c r="AL141" s="4"/>
      <c r="AM141" s="4">
        <f>SQRT(AK141*2/((E141+H141)/1000))</f>
        <v>7.7750451417771416</v>
      </c>
      <c r="AN141" s="1">
        <v>20</v>
      </c>
      <c r="AO141" s="2" t="s">
        <v>54</v>
      </c>
      <c r="AQ141" s="50">
        <f>E141+(Z141-AB141-F141)</f>
        <v>248.97499999999999</v>
      </c>
      <c r="AR141">
        <f>AQ141/Z141</f>
        <v>1.0778138528138528</v>
      </c>
      <c r="AS141">
        <f>I141/F141</f>
        <v>19</v>
      </c>
      <c r="AT141">
        <f>E141/(Z141-AB141-F141)</f>
        <v>0.13947368421052631</v>
      </c>
      <c r="AV141" s="50">
        <f t="shared" si="215"/>
        <v>248.97499999999999</v>
      </c>
      <c r="AW141">
        <f t="shared" si="216"/>
        <v>30.474999999999994</v>
      </c>
      <c r="AX141" s="50">
        <f t="shared" si="217"/>
        <v>218.5</v>
      </c>
      <c r="AY141" s="50">
        <f>F141</f>
        <v>11.5</v>
      </c>
      <c r="AZ141" s="50">
        <f t="shared" si="218"/>
        <v>218.5</v>
      </c>
      <c r="BA141" s="50">
        <f t="shared" si="219"/>
        <v>230</v>
      </c>
      <c r="BB141">
        <f t="shared" si="220"/>
        <v>1.0825</v>
      </c>
      <c r="BD141">
        <f t="shared" si="221"/>
        <v>0.9956709956709956</v>
      </c>
      <c r="BF141">
        <f>(Z141-BA141)/BA141*100</f>
        <v>0.43478260869565216</v>
      </c>
    </row>
    <row r="142" spans="1:58" x14ac:dyDescent="0.3">
      <c r="A142" s="2"/>
      <c r="B142" s="2">
        <v>50</v>
      </c>
      <c r="C142" s="2" t="s">
        <v>51</v>
      </c>
      <c r="D142" s="3">
        <f t="shared" ref="D142:D144" si="248">2.65*(9.8*1000)*G142/9.8</f>
        <v>6.0949999999999997E-2</v>
      </c>
      <c r="E142" s="10">
        <f t="shared" si="239"/>
        <v>60.949999999999996</v>
      </c>
      <c r="F142" s="5">
        <v>23</v>
      </c>
      <c r="G142" s="3">
        <f t="shared" ref="G142:G144" si="249">F142*10^-6</f>
        <v>2.3E-5</v>
      </c>
      <c r="H142" s="2">
        <f t="shared" si="240"/>
        <v>207</v>
      </c>
      <c r="I142" s="6">
        <v>207</v>
      </c>
      <c r="J142" s="7">
        <f>F142/N142</f>
        <v>7.9310344827586213E-2</v>
      </c>
      <c r="K142" s="7">
        <f t="shared" si="241"/>
        <v>0.71379310344827585</v>
      </c>
      <c r="L142" s="8">
        <f t="shared" si="242"/>
        <v>60</v>
      </c>
      <c r="M142" s="9">
        <f t="shared" si="243"/>
        <v>0.20689655172413793</v>
      </c>
      <c r="N142" s="2">
        <v>290</v>
      </c>
      <c r="O142" s="2" t="s">
        <v>47</v>
      </c>
      <c r="P142" s="2"/>
      <c r="Q142" s="4">
        <f>H142/E142</f>
        <v>3.3962264150943398</v>
      </c>
      <c r="R142" s="4">
        <f>S142-I142</f>
        <v>48</v>
      </c>
      <c r="S142" s="4">
        <v>255</v>
      </c>
      <c r="T142" s="10">
        <f>R142-F142</f>
        <v>25</v>
      </c>
      <c r="U142" s="11">
        <f>(R142-F142)/F142</f>
        <v>1.0869565217391304</v>
      </c>
      <c r="V142" s="4">
        <f t="shared" si="244"/>
        <v>0.52083333333333337</v>
      </c>
      <c r="W142" s="44">
        <v>45</v>
      </c>
      <c r="X142" s="44"/>
      <c r="Y142" s="42">
        <f>AB142/Z142</f>
        <v>3.3613445378151259E-2</v>
      </c>
      <c r="Z142" s="4">
        <v>238</v>
      </c>
      <c r="AA142" s="4">
        <f t="shared" si="245"/>
        <v>17</v>
      </c>
      <c r="AB142" s="46">
        <f t="shared" si="233"/>
        <v>8</v>
      </c>
      <c r="AC142" s="52">
        <f>AB142/Z142</f>
        <v>3.3613445378151259E-2</v>
      </c>
      <c r="AD142" s="52">
        <f>AB142/F142</f>
        <v>0.34782608695652173</v>
      </c>
      <c r="AE142" s="45">
        <f>AB142+F142</f>
        <v>31</v>
      </c>
      <c r="AF142" s="52">
        <f>(AB142+F142)/I142</f>
        <v>0.14975845410628019</v>
      </c>
      <c r="AG142" s="1">
        <v>50</v>
      </c>
      <c r="AH142" s="10">
        <f t="shared" si="246"/>
        <v>314.15926535897933</v>
      </c>
      <c r="AI142" s="1">
        <v>3.5000000000000003E-2</v>
      </c>
      <c r="AJ142" s="1">
        <f>0.5*AI142^2*(E142+H142)/1000</f>
        <v>1.6411937500000002E-4</v>
      </c>
      <c r="AK142" s="4">
        <f>0.5*AJ142*AH142^2</f>
        <v>8.098966529020176</v>
      </c>
      <c r="AL142" s="4"/>
      <c r="AM142" s="4">
        <f>SQRT(AK142*2/((E142+H142)/1000))</f>
        <v>7.7750451417771425</v>
      </c>
      <c r="AN142" s="1">
        <v>20</v>
      </c>
      <c r="AO142" s="2" t="s">
        <v>54</v>
      </c>
      <c r="AQ142" s="50">
        <f>E142+(Z142-AB142-F142)</f>
        <v>267.95</v>
      </c>
      <c r="AR142">
        <f>AQ142/Z142</f>
        <v>1.1258403361344538</v>
      </c>
      <c r="AS142">
        <f>I142/F142</f>
        <v>9</v>
      </c>
      <c r="AT142">
        <f>E142/(Z142-AB142-F142)</f>
        <v>0.2944444444444444</v>
      </c>
      <c r="AV142" s="50">
        <f t="shared" si="215"/>
        <v>267.95</v>
      </c>
      <c r="AW142">
        <f t="shared" si="216"/>
        <v>60.949999999999996</v>
      </c>
      <c r="AX142" s="50">
        <f t="shared" si="217"/>
        <v>207</v>
      </c>
      <c r="AY142" s="50">
        <f>F142</f>
        <v>23</v>
      </c>
      <c r="AZ142" s="50">
        <f t="shared" si="218"/>
        <v>207</v>
      </c>
      <c r="BA142" s="50">
        <f t="shared" si="219"/>
        <v>230</v>
      </c>
      <c r="BB142">
        <f t="shared" si="220"/>
        <v>1.165</v>
      </c>
      <c r="BD142">
        <f t="shared" si="221"/>
        <v>0.96638655462184875</v>
      </c>
      <c r="BF142">
        <f>(Z142-BA142)/BA142*100</f>
        <v>3.4782608695652173</v>
      </c>
    </row>
    <row r="143" spans="1:58" x14ac:dyDescent="0.3">
      <c r="A143" s="2"/>
      <c r="B143" s="2">
        <v>51</v>
      </c>
      <c r="C143" s="2" t="s">
        <v>51</v>
      </c>
      <c r="D143" s="3">
        <f t="shared" si="248"/>
        <v>9.1424999999999992E-2</v>
      </c>
      <c r="E143" s="10">
        <f t="shared" si="239"/>
        <v>91.424999999999997</v>
      </c>
      <c r="F143" s="5">
        <v>34.5</v>
      </c>
      <c r="G143" s="3">
        <f t="shared" si="249"/>
        <v>3.4499999999999998E-5</v>
      </c>
      <c r="H143" s="2">
        <f t="shared" si="240"/>
        <v>195.5</v>
      </c>
      <c r="I143" s="6">
        <v>195.5</v>
      </c>
      <c r="J143" s="7">
        <f>F143/N143</f>
        <v>0.11896551724137931</v>
      </c>
      <c r="K143" s="7">
        <f t="shared" si="241"/>
        <v>0.67413793103448272</v>
      </c>
      <c r="L143" s="8">
        <f t="shared" si="242"/>
        <v>60</v>
      </c>
      <c r="M143" s="9">
        <f t="shared" si="243"/>
        <v>0.20689655172413793</v>
      </c>
      <c r="N143" s="2">
        <v>290</v>
      </c>
      <c r="O143" s="2" t="s">
        <v>48</v>
      </c>
      <c r="P143" s="2"/>
      <c r="Q143" s="4">
        <f>H143/E143</f>
        <v>2.1383647798742138</v>
      </c>
      <c r="R143" s="4">
        <f>S143-I143</f>
        <v>74.5</v>
      </c>
      <c r="S143" s="4">
        <v>270</v>
      </c>
      <c r="T143" s="10">
        <f>R143-F143</f>
        <v>40</v>
      </c>
      <c r="U143" s="11">
        <f>(R143-F143)/F143</f>
        <v>1.1594202898550725</v>
      </c>
      <c r="V143" s="4">
        <f t="shared" si="244"/>
        <v>0.53691275167785246</v>
      </c>
      <c r="W143" s="44">
        <v>60</v>
      </c>
      <c r="X143" s="44"/>
      <c r="Y143" s="42">
        <f>AB143/Z143</f>
        <v>4.1666666666666664E-2</v>
      </c>
      <c r="Z143" s="4">
        <v>240</v>
      </c>
      <c r="AA143" s="4">
        <f t="shared" si="245"/>
        <v>30</v>
      </c>
      <c r="AB143" s="46">
        <f t="shared" si="233"/>
        <v>10</v>
      </c>
      <c r="AC143" s="52">
        <f>AB143/Z143</f>
        <v>4.1666666666666664E-2</v>
      </c>
      <c r="AD143" s="52">
        <f>AB143/F143</f>
        <v>0.28985507246376813</v>
      </c>
      <c r="AE143" s="45">
        <f>AB143+F143</f>
        <v>44.5</v>
      </c>
      <c r="AF143" s="52">
        <f>(AB143+F143)/I143</f>
        <v>0.22762148337595908</v>
      </c>
      <c r="AG143" s="1">
        <v>50</v>
      </c>
      <c r="AH143" s="10">
        <f t="shared" si="246"/>
        <v>314.15926535897933</v>
      </c>
      <c r="AI143" s="1">
        <v>3.5000000000000003E-2</v>
      </c>
      <c r="AJ143" s="1">
        <f>0.5*AI143^2*(E143+H143)/1000</f>
        <v>1.7574156250000004E-4</v>
      </c>
      <c r="AK143" s="4">
        <f t="shared" ref="AK143:AK144" si="250">0.5*AJ143*AH143^2</f>
        <v>8.672498493521605</v>
      </c>
      <c r="AL143" s="4"/>
      <c r="AM143" s="4">
        <f>SQRT(AK143*2/((E143+H143)/1000))</f>
        <v>7.7750451417771425</v>
      </c>
      <c r="AN143" s="1">
        <v>20</v>
      </c>
      <c r="AO143" s="2" t="s">
        <v>54</v>
      </c>
      <c r="AQ143" s="50">
        <f>E143+(Z143-AB143-F143)</f>
        <v>286.92500000000001</v>
      </c>
      <c r="AR143">
        <f>AQ143/Z143</f>
        <v>1.1955208333333334</v>
      </c>
      <c r="AS143">
        <f>I143/F143</f>
        <v>5.666666666666667</v>
      </c>
      <c r="AT143">
        <f>E143/(Z143-AB143-F143)</f>
        <v>0.46764705882352942</v>
      </c>
      <c r="AV143" s="50">
        <f t="shared" si="215"/>
        <v>286.92500000000001</v>
      </c>
      <c r="AW143">
        <f t="shared" si="216"/>
        <v>91.424999999999997</v>
      </c>
      <c r="AX143" s="50">
        <f t="shared" si="217"/>
        <v>195.5</v>
      </c>
      <c r="AY143" s="50">
        <f>F143</f>
        <v>34.5</v>
      </c>
      <c r="AZ143" s="50">
        <f t="shared" si="218"/>
        <v>195.5</v>
      </c>
      <c r="BA143" s="50">
        <f t="shared" si="219"/>
        <v>230</v>
      </c>
      <c r="BB143">
        <f t="shared" si="220"/>
        <v>1.2475000000000001</v>
      </c>
      <c r="BD143">
        <f t="shared" si="221"/>
        <v>0.95833333333333337</v>
      </c>
      <c r="BF143">
        <f>(Z143-BA143)/BA143*100</f>
        <v>4.3478260869565215</v>
      </c>
    </row>
    <row r="144" spans="1:58" x14ac:dyDescent="0.3">
      <c r="A144" s="2"/>
      <c r="B144" s="2">
        <v>52</v>
      </c>
      <c r="C144" s="2" t="s">
        <v>51</v>
      </c>
      <c r="D144" s="3">
        <f t="shared" si="248"/>
        <v>0.12189999999999999</v>
      </c>
      <c r="E144" s="10">
        <f t="shared" si="239"/>
        <v>121.89999999999999</v>
      </c>
      <c r="F144" s="5">
        <v>46</v>
      </c>
      <c r="G144" s="3">
        <f t="shared" si="249"/>
        <v>4.6E-5</v>
      </c>
      <c r="H144" s="2">
        <f t="shared" si="240"/>
        <v>184</v>
      </c>
      <c r="I144" s="6">
        <v>184</v>
      </c>
      <c r="J144" s="7">
        <f>F144/N144</f>
        <v>0.15862068965517243</v>
      </c>
      <c r="K144" s="7">
        <f t="shared" si="241"/>
        <v>0.6344827586206897</v>
      </c>
      <c r="L144" s="8">
        <f t="shared" si="242"/>
        <v>60</v>
      </c>
      <c r="M144" s="9">
        <f t="shared" si="243"/>
        <v>0.20689655172413793</v>
      </c>
      <c r="N144" s="2">
        <v>290</v>
      </c>
      <c r="O144" s="2" t="s">
        <v>49</v>
      </c>
      <c r="P144" s="2"/>
      <c r="Q144" s="4">
        <f>H144/E144</f>
        <v>1.5094339622641511</v>
      </c>
      <c r="R144" s="4">
        <f>S144-I144</f>
        <v>91</v>
      </c>
      <c r="S144" s="4">
        <v>275</v>
      </c>
      <c r="T144" s="10">
        <f>R144-F144</f>
        <v>45</v>
      </c>
      <c r="U144" s="11">
        <f>(R144-F144)/F144</f>
        <v>0.97826086956521741</v>
      </c>
      <c r="V144" s="4">
        <f t="shared" si="244"/>
        <v>0.49450549450549453</v>
      </c>
      <c r="W144" s="44">
        <v>75</v>
      </c>
      <c r="X144" s="44"/>
      <c r="Y144" s="42">
        <f>AB144/Z144</f>
        <v>7.2580645161290328E-2</v>
      </c>
      <c r="Z144" s="4">
        <v>248</v>
      </c>
      <c r="AA144" s="4">
        <f t="shared" si="245"/>
        <v>27</v>
      </c>
      <c r="AB144" s="46">
        <f t="shared" si="233"/>
        <v>18</v>
      </c>
      <c r="AC144" s="52">
        <f>AB144/Z144</f>
        <v>7.2580645161290328E-2</v>
      </c>
      <c r="AD144" s="52">
        <f>AB144/F144</f>
        <v>0.39130434782608697</v>
      </c>
      <c r="AE144" s="45">
        <f>AB144+F144</f>
        <v>64</v>
      </c>
      <c r="AF144" s="52">
        <f>(AB144+F144)/I144</f>
        <v>0.34782608695652173</v>
      </c>
      <c r="AG144" s="1">
        <v>50</v>
      </c>
      <c r="AH144" s="10">
        <f t="shared" si="246"/>
        <v>314.15926535897933</v>
      </c>
      <c r="AI144" s="1">
        <v>3.5000000000000003E-2</v>
      </c>
      <c r="AJ144" s="1">
        <f>0.5*AI144^2*(E144+H144)/1000</f>
        <v>1.8736375000000003E-4</v>
      </c>
      <c r="AK144" s="4">
        <f t="shared" si="250"/>
        <v>9.2460304580230321</v>
      </c>
      <c r="AL144" s="4"/>
      <c r="AM144" s="4">
        <f>SQRT(AK144*2/((E144+H144)/1000))</f>
        <v>7.7750451417771416</v>
      </c>
      <c r="AN144" s="1">
        <v>20</v>
      </c>
      <c r="AO144" s="2" t="s">
        <v>54</v>
      </c>
      <c r="AQ144" s="50">
        <f>E144+(Z144-AB144-F144)</f>
        <v>305.89999999999998</v>
      </c>
      <c r="AR144">
        <f>AQ144/Z144</f>
        <v>1.2334677419354838</v>
      </c>
      <c r="AS144">
        <f>I144/F144</f>
        <v>4</v>
      </c>
      <c r="AT144">
        <f>E144/(Z144-AB144-F144)</f>
        <v>0.66249999999999998</v>
      </c>
      <c r="AV144" s="50">
        <f t="shared" si="215"/>
        <v>305.89999999999998</v>
      </c>
      <c r="AW144">
        <f t="shared" si="216"/>
        <v>121.89999999999998</v>
      </c>
      <c r="AX144" s="50">
        <f t="shared" si="217"/>
        <v>184</v>
      </c>
      <c r="AY144" s="50">
        <f>F144</f>
        <v>46</v>
      </c>
      <c r="AZ144" s="50">
        <f t="shared" si="218"/>
        <v>184</v>
      </c>
      <c r="BA144" s="50">
        <f t="shared" si="219"/>
        <v>230</v>
      </c>
      <c r="BB144">
        <f t="shared" si="220"/>
        <v>1.3299999999999998</v>
      </c>
      <c r="BD144">
        <f t="shared" si="221"/>
        <v>0.92741935483870974</v>
      </c>
      <c r="BF144">
        <f>(Z144-BA144)/BA144*100</f>
        <v>7.8260869565217401</v>
      </c>
    </row>
    <row r="145" spans="1:58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42"/>
      <c r="Z145" s="28"/>
      <c r="AA145" s="28"/>
      <c r="AB145" s="46"/>
      <c r="AC145" s="52"/>
      <c r="AD145" s="52"/>
      <c r="AE145" s="45"/>
      <c r="AF145" s="52"/>
      <c r="AG145" s="28"/>
      <c r="AH145" s="28"/>
      <c r="AI145" s="28"/>
      <c r="AJ145" s="28"/>
      <c r="AK145" s="28"/>
      <c r="AL145" s="28"/>
      <c r="AM145" s="28"/>
      <c r="AN145" s="28"/>
      <c r="AO145" s="28"/>
      <c r="AQ145" s="50"/>
      <c r="AV145" s="50"/>
      <c r="AX145" s="50"/>
      <c r="AY145" s="50"/>
      <c r="AZ145" s="50"/>
      <c r="BA145" s="50"/>
    </row>
    <row r="146" spans="1:58" x14ac:dyDescent="0.3">
      <c r="A146" s="2">
        <v>14</v>
      </c>
      <c r="B146" s="2">
        <v>53</v>
      </c>
      <c r="C146" s="2" t="s">
        <v>51</v>
      </c>
      <c r="D146" s="3">
        <f>2.65*(9.8*1000)*G146/9.8</f>
        <v>3.0474999999999999E-2</v>
      </c>
      <c r="E146" s="10">
        <f t="shared" ref="E146:E149" si="251">D146*1000</f>
        <v>30.474999999999998</v>
      </c>
      <c r="F146" s="5">
        <v>11.5</v>
      </c>
      <c r="G146" s="3">
        <f>F146*10^-6</f>
        <v>1.15E-5</v>
      </c>
      <c r="H146" s="2">
        <f t="shared" ref="H146:H149" si="252">I146*1</f>
        <v>218.5</v>
      </c>
      <c r="I146" s="6">
        <v>218.5</v>
      </c>
      <c r="J146" s="7">
        <f>F146/N146</f>
        <v>3.9655172413793106E-2</v>
      </c>
      <c r="K146" s="7">
        <f t="shared" ref="K146:K149" si="253">I146/N146</f>
        <v>0.75344827586206897</v>
      </c>
      <c r="L146" s="8">
        <f t="shared" ref="L146:L149" si="254">N146-I146-F146</f>
        <v>60</v>
      </c>
      <c r="M146" s="9">
        <f t="shared" ref="M146:M149" si="255">L146/N146</f>
        <v>0.20689655172413793</v>
      </c>
      <c r="N146" s="2">
        <v>290</v>
      </c>
      <c r="O146" s="1" t="s">
        <v>46</v>
      </c>
      <c r="P146" s="1"/>
      <c r="Q146" s="4">
        <f>H146/E146</f>
        <v>7.1698113207547172</v>
      </c>
      <c r="R146" s="4">
        <f>S146-I146</f>
        <v>26.5</v>
      </c>
      <c r="S146" s="4">
        <v>245</v>
      </c>
      <c r="T146" s="10">
        <f>R146-F146</f>
        <v>15</v>
      </c>
      <c r="U146" s="11">
        <f>(R146-F146)/F146</f>
        <v>1.3043478260869565</v>
      </c>
      <c r="V146" s="4">
        <f t="shared" ref="V146:V149" si="256">U146/(1+U146)</f>
        <v>0.56603773584905659</v>
      </c>
      <c r="W146" s="44">
        <v>30</v>
      </c>
      <c r="X146" s="44"/>
      <c r="Y146" s="42">
        <f>AB146/Z146</f>
        <v>4.329004329004329E-3</v>
      </c>
      <c r="Z146" s="4">
        <v>231</v>
      </c>
      <c r="AA146" s="4">
        <f t="shared" ref="AA146:AA149" si="257">S146-Z146</f>
        <v>14</v>
      </c>
      <c r="AB146" s="46">
        <f t="shared" si="233"/>
        <v>1</v>
      </c>
      <c r="AC146" s="52">
        <f>AB146/Z146</f>
        <v>4.329004329004329E-3</v>
      </c>
      <c r="AD146" s="52">
        <f>AB146/F146</f>
        <v>8.6956521739130432E-2</v>
      </c>
      <c r="AE146" s="45">
        <f>AB146+F146</f>
        <v>12.5</v>
      </c>
      <c r="AF146" s="52">
        <f>(AB146+F146)/I146</f>
        <v>5.7208237986270026E-2</v>
      </c>
      <c r="AG146" s="1">
        <v>50</v>
      </c>
      <c r="AH146" s="10">
        <f t="shared" ref="AH146:AH149" si="258">2*PI()*AG146</f>
        <v>314.15926535897933</v>
      </c>
      <c r="AI146" s="1">
        <v>3.5000000000000003E-2</v>
      </c>
      <c r="AJ146" s="1">
        <f>0.5*AI146^2*(E146+H146)/1000</f>
        <v>1.5249718750000001E-4</v>
      </c>
      <c r="AK146" s="4">
        <f t="shared" ref="AK146" si="259">0.5*AJ146*AH146^2</f>
        <v>7.5254345645187461</v>
      </c>
      <c r="AL146" s="4"/>
      <c r="AM146" s="4">
        <f>SQRT(AK146*2/((E146+H146)/1000))</f>
        <v>7.7750451417771416</v>
      </c>
      <c r="AN146" s="1">
        <v>30</v>
      </c>
      <c r="AO146" s="2" t="s">
        <v>54</v>
      </c>
      <c r="AQ146" s="50">
        <f>E146+(Z146-AB146-F146)</f>
        <v>248.97499999999999</v>
      </c>
      <c r="AR146">
        <f>AQ146/Z146</f>
        <v>1.0778138528138528</v>
      </c>
      <c r="AS146">
        <f>I146/F146</f>
        <v>19</v>
      </c>
      <c r="AT146">
        <f>E146/(Z146-AB146-F146)</f>
        <v>0.13947368421052631</v>
      </c>
      <c r="AV146" s="50">
        <f t="shared" si="215"/>
        <v>248.97499999999999</v>
      </c>
      <c r="AW146">
        <f t="shared" si="216"/>
        <v>30.474999999999994</v>
      </c>
      <c r="AX146" s="50">
        <f t="shared" si="217"/>
        <v>218.5</v>
      </c>
      <c r="AY146" s="50">
        <f>F146</f>
        <v>11.5</v>
      </c>
      <c r="AZ146" s="50">
        <f t="shared" si="218"/>
        <v>218.5</v>
      </c>
      <c r="BA146" s="50">
        <f t="shared" si="219"/>
        <v>230</v>
      </c>
      <c r="BB146">
        <f t="shared" si="220"/>
        <v>1.0825</v>
      </c>
      <c r="BD146">
        <f t="shared" si="221"/>
        <v>0.9956709956709956</v>
      </c>
      <c r="BF146">
        <f>(Z146-BA146)/BA146*100</f>
        <v>0.43478260869565216</v>
      </c>
    </row>
    <row r="147" spans="1:58" x14ac:dyDescent="0.3">
      <c r="A147" s="2"/>
      <c r="B147" s="2">
        <v>54</v>
      </c>
      <c r="C147" s="2" t="s">
        <v>51</v>
      </c>
      <c r="D147" s="3">
        <f t="shared" ref="D147:D149" si="260">2.65*(9.8*1000)*G147/9.8</f>
        <v>6.0949999999999997E-2</v>
      </c>
      <c r="E147" s="10">
        <f t="shared" si="251"/>
        <v>60.949999999999996</v>
      </c>
      <c r="F147" s="5">
        <v>23</v>
      </c>
      <c r="G147" s="3">
        <f t="shared" ref="G147:G149" si="261">F147*10^-6</f>
        <v>2.3E-5</v>
      </c>
      <c r="H147" s="2">
        <f t="shared" si="252"/>
        <v>207</v>
      </c>
      <c r="I147" s="6">
        <v>207</v>
      </c>
      <c r="J147" s="7">
        <f>F147/N147</f>
        <v>7.9310344827586213E-2</v>
      </c>
      <c r="K147" s="7">
        <f t="shared" si="253"/>
        <v>0.71379310344827585</v>
      </c>
      <c r="L147" s="8">
        <f t="shared" si="254"/>
        <v>60</v>
      </c>
      <c r="M147" s="9">
        <f t="shared" si="255"/>
        <v>0.20689655172413793</v>
      </c>
      <c r="N147" s="2">
        <v>290</v>
      </c>
      <c r="O147" s="2" t="s">
        <v>47</v>
      </c>
      <c r="P147" s="2"/>
      <c r="Q147" s="4">
        <f>H147/E147</f>
        <v>3.3962264150943398</v>
      </c>
      <c r="R147" s="4">
        <f>S147-I147</f>
        <v>48</v>
      </c>
      <c r="S147" s="4">
        <v>255</v>
      </c>
      <c r="T147" s="10">
        <f>R147-F147</f>
        <v>25</v>
      </c>
      <c r="U147" s="11">
        <f>(R147-F147)/F147</f>
        <v>1.0869565217391304</v>
      </c>
      <c r="V147" s="4">
        <f t="shared" si="256"/>
        <v>0.52083333333333337</v>
      </c>
      <c r="W147" s="44">
        <v>45</v>
      </c>
      <c r="X147" s="44"/>
      <c r="Y147" s="42">
        <f>AB147/Z147</f>
        <v>2.1276595744680851E-2</v>
      </c>
      <c r="Z147" s="4">
        <v>235</v>
      </c>
      <c r="AA147" s="4">
        <f t="shared" si="257"/>
        <v>20</v>
      </c>
      <c r="AB147" s="46">
        <f t="shared" si="233"/>
        <v>5</v>
      </c>
      <c r="AC147" s="52">
        <f>AB147/Z147</f>
        <v>2.1276595744680851E-2</v>
      </c>
      <c r="AD147" s="52">
        <f>AB147/F147</f>
        <v>0.21739130434782608</v>
      </c>
      <c r="AE147" s="45">
        <f>AB147+F147</f>
        <v>28</v>
      </c>
      <c r="AF147" s="52">
        <f>(AB147+F147)/I147</f>
        <v>0.13526570048309178</v>
      </c>
      <c r="AG147" s="1">
        <v>50</v>
      </c>
      <c r="AH147" s="10">
        <f t="shared" si="258"/>
        <v>314.15926535897933</v>
      </c>
      <c r="AI147" s="1">
        <v>3.5000000000000003E-2</v>
      </c>
      <c r="AJ147" s="1">
        <f>0.5*AI147^2*(E147+H147)/1000</f>
        <v>1.6411937500000002E-4</v>
      </c>
      <c r="AK147" s="4">
        <f>0.5*AJ147*AH147^2</f>
        <v>8.098966529020176</v>
      </c>
      <c r="AL147" s="4"/>
      <c r="AM147" s="4">
        <f>SQRT(AK147*2/((E147+H147)/1000))</f>
        <v>7.7750451417771425</v>
      </c>
      <c r="AN147" s="1">
        <v>30</v>
      </c>
      <c r="AO147" s="2" t="s">
        <v>54</v>
      </c>
      <c r="AQ147" s="50">
        <f>E147+(Z147-AB147-F147)</f>
        <v>267.95</v>
      </c>
      <c r="AR147">
        <f>AQ147/Z147</f>
        <v>1.1402127659574468</v>
      </c>
      <c r="AS147">
        <f>I147/F147</f>
        <v>9</v>
      </c>
      <c r="AT147">
        <f>E147/(Z147-AB147-F147)</f>
        <v>0.2944444444444444</v>
      </c>
      <c r="AV147" s="50">
        <f t="shared" si="215"/>
        <v>267.95</v>
      </c>
      <c r="AW147">
        <f t="shared" si="216"/>
        <v>60.949999999999996</v>
      </c>
      <c r="AX147" s="50">
        <f t="shared" si="217"/>
        <v>207</v>
      </c>
      <c r="AY147" s="50">
        <f>F147</f>
        <v>23</v>
      </c>
      <c r="AZ147" s="50">
        <f t="shared" si="218"/>
        <v>207</v>
      </c>
      <c r="BA147" s="50">
        <f t="shared" si="219"/>
        <v>230</v>
      </c>
      <c r="BB147">
        <f t="shared" si="220"/>
        <v>1.165</v>
      </c>
      <c r="BD147">
        <f t="shared" si="221"/>
        <v>0.97872340425531912</v>
      </c>
      <c r="BF147">
        <f>(Z147-BA147)/BA147*100</f>
        <v>2.1739130434782608</v>
      </c>
    </row>
    <row r="148" spans="1:58" x14ac:dyDescent="0.3">
      <c r="A148" s="2"/>
      <c r="B148" s="2">
        <v>55</v>
      </c>
      <c r="C148" s="2" t="s">
        <v>51</v>
      </c>
      <c r="D148" s="3">
        <f t="shared" si="260"/>
        <v>9.1424999999999992E-2</v>
      </c>
      <c r="E148" s="10">
        <f t="shared" si="251"/>
        <v>91.424999999999997</v>
      </c>
      <c r="F148" s="5">
        <v>34.5</v>
      </c>
      <c r="G148" s="3">
        <f t="shared" si="261"/>
        <v>3.4499999999999998E-5</v>
      </c>
      <c r="H148" s="2">
        <f t="shared" si="252"/>
        <v>195.5</v>
      </c>
      <c r="I148" s="6">
        <v>195.5</v>
      </c>
      <c r="J148" s="7">
        <f>F148/N148</f>
        <v>0.11896551724137931</v>
      </c>
      <c r="K148" s="7">
        <f t="shared" si="253"/>
        <v>0.67413793103448272</v>
      </c>
      <c r="L148" s="8">
        <f t="shared" si="254"/>
        <v>60</v>
      </c>
      <c r="M148" s="9">
        <f t="shared" si="255"/>
        <v>0.20689655172413793</v>
      </c>
      <c r="N148" s="2">
        <v>290</v>
      </c>
      <c r="O148" s="2" t="s">
        <v>48</v>
      </c>
      <c r="P148" s="2"/>
      <c r="Q148" s="4">
        <f>H148/E148</f>
        <v>2.1383647798742138</v>
      </c>
      <c r="R148" s="4">
        <f>S148-I148</f>
        <v>69.5</v>
      </c>
      <c r="S148" s="4">
        <v>265</v>
      </c>
      <c r="T148" s="10">
        <f>R148-F148</f>
        <v>35</v>
      </c>
      <c r="U148" s="11">
        <f>(R148-F148)/F148</f>
        <v>1.0144927536231885</v>
      </c>
      <c r="V148" s="4">
        <f t="shared" si="256"/>
        <v>0.50359712230215825</v>
      </c>
      <c r="W148" s="44">
        <v>60</v>
      </c>
      <c r="X148" s="44"/>
      <c r="Y148" s="42">
        <f>AB148/Z148</f>
        <v>4.1666666666666664E-2</v>
      </c>
      <c r="Z148" s="4">
        <v>240</v>
      </c>
      <c r="AA148" s="4">
        <f t="shared" si="257"/>
        <v>25</v>
      </c>
      <c r="AB148" s="46">
        <f t="shared" si="233"/>
        <v>10</v>
      </c>
      <c r="AC148" s="52">
        <f>AB148/Z148</f>
        <v>4.1666666666666664E-2</v>
      </c>
      <c r="AD148" s="52">
        <f>AB148/F148</f>
        <v>0.28985507246376813</v>
      </c>
      <c r="AE148" s="45">
        <f>AB148+F148</f>
        <v>44.5</v>
      </c>
      <c r="AF148" s="52">
        <f>(AB148+F148)/I148</f>
        <v>0.22762148337595908</v>
      </c>
      <c r="AG148" s="1">
        <v>50</v>
      </c>
      <c r="AH148" s="10">
        <f t="shared" si="258"/>
        <v>314.15926535897933</v>
      </c>
      <c r="AI148" s="1">
        <v>3.5000000000000003E-2</v>
      </c>
      <c r="AJ148" s="1">
        <f>0.5*AI148^2*(E148+H148)/1000</f>
        <v>1.7574156250000004E-4</v>
      </c>
      <c r="AK148" s="4">
        <f t="shared" ref="AK148:AK149" si="262">0.5*AJ148*AH148^2</f>
        <v>8.672498493521605</v>
      </c>
      <c r="AL148" s="4"/>
      <c r="AM148" s="4">
        <f>SQRT(AK148*2/((E148+H148)/1000))</f>
        <v>7.7750451417771425</v>
      </c>
      <c r="AN148" s="1">
        <v>30</v>
      </c>
      <c r="AO148" s="2" t="s">
        <v>54</v>
      </c>
      <c r="AQ148" s="50">
        <f>E148+(Z148-AB148-F148)</f>
        <v>286.92500000000001</v>
      </c>
      <c r="AR148">
        <f>AQ148/Z148</f>
        <v>1.1955208333333334</v>
      </c>
      <c r="AS148">
        <f>I148/F148</f>
        <v>5.666666666666667</v>
      </c>
      <c r="AT148">
        <f>E148/(Z148-AB148-F148)</f>
        <v>0.46764705882352942</v>
      </c>
      <c r="AV148" s="50">
        <f t="shared" si="215"/>
        <v>286.92500000000001</v>
      </c>
      <c r="AW148">
        <f t="shared" si="216"/>
        <v>91.424999999999997</v>
      </c>
      <c r="AX148" s="50">
        <f t="shared" si="217"/>
        <v>195.5</v>
      </c>
      <c r="AY148" s="50">
        <f>F148</f>
        <v>34.5</v>
      </c>
      <c r="AZ148" s="50">
        <f t="shared" si="218"/>
        <v>195.5</v>
      </c>
      <c r="BA148" s="50">
        <f t="shared" si="219"/>
        <v>230</v>
      </c>
      <c r="BB148">
        <f t="shared" si="220"/>
        <v>1.2475000000000001</v>
      </c>
      <c r="BD148">
        <f t="shared" si="221"/>
        <v>0.95833333333333337</v>
      </c>
      <c r="BF148">
        <f>(Z148-BA148)/BA148*100</f>
        <v>4.3478260869565215</v>
      </c>
    </row>
    <row r="149" spans="1:58" x14ac:dyDescent="0.3">
      <c r="A149" s="2"/>
      <c r="B149" s="2">
        <v>56</v>
      </c>
      <c r="C149" s="2" t="s">
        <v>51</v>
      </c>
      <c r="D149" s="3">
        <f t="shared" si="260"/>
        <v>0.12189999999999999</v>
      </c>
      <c r="E149" s="10">
        <f t="shared" si="251"/>
        <v>121.89999999999999</v>
      </c>
      <c r="F149" s="5">
        <v>46</v>
      </c>
      <c r="G149" s="3">
        <f t="shared" si="261"/>
        <v>4.6E-5</v>
      </c>
      <c r="H149" s="2">
        <f t="shared" si="252"/>
        <v>184</v>
      </c>
      <c r="I149" s="6">
        <v>184</v>
      </c>
      <c r="J149" s="7">
        <f>F149/N149</f>
        <v>0.15862068965517243</v>
      </c>
      <c r="K149" s="7">
        <f t="shared" si="253"/>
        <v>0.6344827586206897</v>
      </c>
      <c r="L149" s="8">
        <f t="shared" si="254"/>
        <v>60</v>
      </c>
      <c r="M149" s="9">
        <f t="shared" si="255"/>
        <v>0.20689655172413793</v>
      </c>
      <c r="N149" s="2">
        <v>290</v>
      </c>
      <c r="O149" s="2" t="s">
        <v>49</v>
      </c>
      <c r="P149" s="2"/>
      <c r="Q149" s="4">
        <f>H149/E149</f>
        <v>1.5094339622641511</v>
      </c>
      <c r="R149" s="4">
        <f>S149-I149</f>
        <v>86</v>
      </c>
      <c r="S149" s="4">
        <v>270</v>
      </c>
      <c r="T149" s="10">
        <f>R149-F149</f>
        <v>40</v>
      </c>
      <c r="U149" s="11">
        <f>(R149-F149)/F149</f>
        <v>0.86956521739130432</v>
      </c>
      <c r="V149" s="4">
        <f t="shared" si="256"/>
        <v>0.46511627906976744</v>
      </c>
      <c r="W149" s="44">
        <v>75</v>
      </c>
      <c r="X149" s="44"/>
      <c r="Y149" s="42">
        <f>AB149/Z149</f>
        <v>4.1666666666666664E-2</v>
      </c>
      <c r="Z149" s="4">
        <v>240</v>
      </c>
      <c r="AA149" s="4">
        <f t="shared" si="257"/>
        <v>30</v>
      </c>
      <c r="AB149" s="46">
        <f t="shared" si="233"/>
        <v>10</v>
      </c>
      <c r="AC149" s="52">
        <f>AB149/Z149</f>
        <v>4.1666666666666664E-2</v>
      </c>
      <c r="AD149" s="52">
        <f>AB149/F149</f>
        <v>0.21739130434782608</v>
      </c>
      <c r="AE149" s="45">
        <f>AB149+F149</f>
        <v>56</v>
      </c>
      <c r="AF149" s="52">
        <f>(AB149+F149)/I149</f>
        <v>0.30434782608695654</v>
      </c>
      <c r="AG149" s="1">
        <v>50</v>
      </c>
      <c r="AH149" s="10">
        <f t="shared" si="258"/>
        <v>314.15926535897933</v>
      </c>
      <c r="AI149" s="1">
        <v>3.5000000000000003E-2</v>
      </c>
      <c r="AJ149" s="1">
        <f>0.5*AI149^2*(E149+H149)/1000</f>
        <v>1.8736375000000003E-4</v>
      </c>
      <c r="AK149" s="4">
        <f t="shared" si="262"/>
        <v>9.2460304580230321</v>
      </c>
      <c r="AL149" s="4"/>
      <c r="AM149" s="4">
        <f>SQRT(AK149*2/((E149+H149)/1000))</f>
        <v>7.7750451417771416</v>
      </c>
      <c r="AN149" s="1">
        <v>30</v>
      </c>
      <c r="AO149" s="2" t="s">
        <v>54</v>
      </c>
      <c r="AQ149" s="50">
        <f>E149+(Z149-AB149-F149)</f>
        <v>305.89999999999998</v>
      </c>
      <c r="AR149">
        <f>AQ149/Z149</f>
        <v>1.2745833333333332</v>
      </c>
      <c r="AS149">
        <f>I149/F149</f>
        <v>4</v>
      </c>
      <c r="AT149">
        <f>E149/(Z149-AB149-F149)</f>
        <v>0.66249999999999998</v>
      </c>
      <c r="AV149" s="50">
        <f t="shared" si="215"/>
        <v>305.89999999999998</v>
      </c>
      <c r="AW149">
        <f t="shared" si="216"/>
        <v>121.89999999999998</v>
      </c>
      <c r="AX149" s="50">
        <f t="shared" si="217"/>
        <v>184</v>
      </c>
      <c r="AY149" s="50">
        <f>F149</f>
        <v>46</v>
      </c>
      <c r="AZ149" s="50">
        <f t="shared" si="218"/>
        <v>184</v>
      </c>
      <c r="BA149" s="50">
        <f t="shared" si="219"/>
        <v>230</v>
      </c>
      <c r="BB149">
        <f t="shared" si="220"/>
        <v>1.3299999999999998</v>
      </c>
      <c r="BD149">
        <f t="shared" si="221"/>
        <v>0.95833333333333337</v>
      </c>
      <c r="BF149">
        <f>(Z149-BA149)/BA149*100</f>
        <v>4.3478260869565215</v>
      </c>
    </row>
    <row r="150" spans="1:58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42"/>
      <c r="Z150" s="28"/>
      <c r="AA150" s="28"/>
      <c r="AB150" s="46"/>
      <c r="AC150" s="52"/>
      <c r="AD150" s="52"/>
      <c r="AE150" s="45"/>
      <c r="AF150" s="52"/>
      <c r="AG150" s="28"/>
      <c r="AH150" s="28"/>
      <c r="AI150" s="28"/>
      <c r="AJ150" s="28"/>
      <c r="AK150" s="28"/>
      <c r="AL150" s="28"/>
      <c r="AM150" s="28"/>
      <c r="AN150" s="28"/>
      <c r="AO150" s="28"/>
      <c r="AQ150" s="50"/>
      <c r="AV150" s="50"/>
      <c r="AX150" s="50"/>
      <c r="AY150" s="50"/>
      <c r="AZ150" s="50"/>
      <c r="BA150" s="50"/>
    </row>
    <row r="151" spans="1:58" x14ac:dyDescent="0.3">
      <c r="A151" s="2">
        <v>15</v>
      </c>
      <c r="B151" s="2">
        <v>57</v>
      </c>
      <c r="C151" s="2" t="s">
        <v>51</v>
      </c>
      <c r="D151" s="3">
        <f>2.65*(9.8*1000)*G151/9.8</f>
        <v>3.0474999999999999E-2</v>
      </c>
      <c r="E151" s="10">
        <f t="shared" ref="E151:E154" si="263">D151*1000</f>
        <v>30.474999999999998</v>
      </c>
      <c r="F151" s="5">
        <v>11.5</v>
      </c>
      <c r="G151" s="3">
        <f>F151*10^-6</f>
        <v>1.15E-5</v>
      </c>
      <c r="H151" s="2">
        <f t="shared" ref="H151:H154" si="264">I151*1</f>
        <v>218.5</v>
      </c>
      <c r="I151" s="6">
        <v>218.5</v>
      </c>
      <c r="J151" s="7">
        <f>F151/N151</f>
        <v>3.9655172413793106E-2</v>
      </c>
      <c r="K151" s="7">
        <f t="shared" ref="K151:K154" si="265">I151/N151</f>
        <v>0.75344827586206897</v>
      </c>
      <c r="L151" s="8">
        <f t="shared" ref="L151:L154" si="266">N151-I151-F151</f>
        <v>60</v>
      </c>
      <c r="M151" s="9">
        <f t="shared" ref="M151:M154" si="267">L151/N151</f>
        <v>0.20689655172413793</v>
      </c>
      <c r="N151" s="2">
        <v>290</v>
      </c>
      <c r="O151" s="1" t="s">
        <v>46</v>
      </c>
      <c r="P151" s="1"/>
      <c r="Q151" s="4">
        <f>H151/E151</f>
        <v>7.1698113207547172</v>
      </c>
      <c r="R151" s="4">
        <f>S151-I151</f>
        <v>16.5</v>
      </c>
      <c r="S151" s="4">
        <v>235</v>
      </c>
      <c r="T151" s="10">
        <f>R151-F151</f>
        <v>5</v>
      </c>
      <c r="U151" s="11">
        <f>(R151-F151)/F151</f>
        <v>0.43478260869565216</v>
      </c>
      <c r="V151" s="4">
        <f t="shared" ref="V151:V154" si="268">U151/(1+U151)</f>
        <v>0.30303030303030304</v>
      </c>
      <c r="W151" s="44">
        <v>30</v>
      </c>
      <c r="X151" s="44"/>
      <c r="Y151" s="42">
        <f>AB151/Z151</f>
        <v>4.329004329004329E-3</v>
      </c>
      <c r="Z151" s="4">
        <v>231</v>
      </c>
      <c r="AA151" s="4">
        <f t="shared" ref="AA151:AA154" si="269">S151-Z151</f>
        <v>4</v>
      </c>
      <c r="AB151" s="46">
        <f t="shared" si="233"/>
        <v>1</v>
      </c>
      <c r="AC151" s="52">
        <f>AB151/Z151</f>
        <v>4.329004329004329E-3</v>
      </c>
      <c r="AD151" s="52">
        <f>AB151/F151</f>
        <v>8.6956521739130432E-2</v>
      </c>
      <c r="AE151" s="45">
        <f>AB151+F151</f>
        <v>12.5</v>
      </c>
      <c r="AF151" s="52">
        <f>(AB151+F151)/I151</f>
        <v>5.7208237986270026E-2</v>
      </c>
      <c r="AG151" s="1">
        <v>50</v>
      </c>
      <c r="AH151" s="10">
        <f t="shared" ref="AH151:AH154" si="270">2*PI()*AG151</f>
        <v>314.15926535897933</v>
      </c>
      <c r="AI151" s="1">
        <v>3.5000000000000003E-2</v>
      </c>
      <c r="AJ151" s="1">
        <f>0.5*AI151^2*(E151+H151)/1000</f>
        <v>1.5249718750000001E-4</v>
      </c>
      <c r="AK151" s="4">
        <f t="shared" ref="AK151" si="271">0.5*AJ151*AH151^2</f>
        <v>7.5254345645187461</v>
      </c>
      <c r="AL151" s="4"/>
      <c r="AM151" s="4">
        <f>SQRT(AK151*2/((E151+H151)/1000))</f>
        <v>7.7750451417771416</v>
      </c>
      <c r="AN151" s="1">
        <v>45</v>
      </c>
      <c r="AO151" s="2" t="s">
        <v>54</v>
      </c>
      <c r="AQ151" s="50">
        <f>E151+(Z151-AB151-F151)</f>
        <v>248.97499999999999</v>
      </c>
      <c r="AR151">
        <f>AQ151/Z151</f>
        <v>1.0778138528138528</v>
      </c>
      <c r="AS151">
        <f>I151/F151</f>
        <v>19</v>
      </c>
      <c r="AT151">
        <f>E151/(Z151-AB151-F151)</f>
        <v>0.13947368421052631</v>
      </c>
      <c r="AV151" s="50">
        <f t="shared" si="215"/>
        <v>248.97499999999999</v>
      </c>
      <c r="AW151">
        <f t="shared" si="216"/>
        <v>30.474999999999994</v>
      </c>
      <c r="AX151" s="50">
        <f t="shared" si="217"/>
        <v>218.5</v>
      </c>
      <c r="AY151" s="50">
        <f>F151</f>
        <v>11.5</v>
      </c>
      <c r="AZ151" s="50">
        <f t="shared" si="218"/>
        <v>218.5</v>
      </c>
      <c r="BA151" s="50">
        <f t="shared" si="219"/>
        <v>230</v>
      </c>
      <c r="BB151">
        <f t="shared" si="220"/>
        <v>1.0825</v>
      </c>
      <c r="BD151">
        <f t="shared" si="221"/>
        <v>0.9956709956709956</v>
      </c>
      <c r="BF151">
        <f>(Z151-BA151)/BA151*100</f>
        <v>0.43478260869565216</v>
      </c>
    </row>
    <row r="152" spans="1:58" x14ac:dyDescent="0.3">
      <c r="A152" s="2"/>
      <c r="B152" s="2">
        <v>58</v>
      </c>
      <c r="C152" s="2" t="s">
        <v>51</v>
      </c>
      <c r="D152" s="3">
        <f t="shared" ref="D152:D154" si="272">2.65*(9.8*1000)*G152/9.8</f>
        <v>6.0949999999999997E-2</v>
      </c>
      <c r="E152" s="10">
        <f t="shared" si="263"/>
        <v>60.949999999999996</v>
      </c>
      <c r="F152" s="5">
        <v>23</v>
      </c>
      <c r="G152" s="3">
        <f t="shared" ref="G152:G154" si="273">F152*10^-6</f>
        <v>2.3E-5</v>
      </c>
      <c r="H152" s="2">
        <f t="shared" si="264"/>
        <v>207</v>
      </c>
      <c r="I152" s="6">
        <v>207</v>
      </c>
      <c r="J152" s="7">
        <f>F152/N152</f>
        <v>7.9310344827586213E-2</v>
      </c>
      <c r="K152" s="7">
        <f t="shared" si="265"/>
        <v>0.71379310344827585</v>
      </c>
      <c r="L152" s="8">
        <f t="shared" si="266"/>
        <v>60</v>
      </c>
      <c r="M152" s="9">
        <f t="shared" si="267"/>
        <v>0.20689655172413793</v>
      </c>
      <c r="N152" s="2">
        <v>290</v>
      </c>
      <c r="O152" s="2" t="s">
        <v>47</v>
      </c>
      <c r="P152" s="2"/>
      <c r="Q152" s="4">
        <f>H152/E152</f>
        <v>3.3962264150943398</v>
      </c>
      <c r="R152" s="4">
        <f>S152-I152</f>
        <v>48</v>
      </c>
      <c r="S152" s="4">
        <v>255</v>
      </c>
      <c r="T152" s="10">
        <f>R152-F152</f>
        <v>25</v>
      </c>
      <c r="U152" s="11">
        <f>(R152-F152)/F152</f>
        <v>1.0869565217391304</v>
      </c>
      <c r="V152" s="4">
        <f t="shared" si="268"/>
        <v>0.52083333333333337</v>
      </c>
      <c r="W152" s="44">
        <v>45</v>
      </c>
      <c r="X152" s="44"/>
      <c r="Y152" s="42">
        <f>AB152/Z152</f>
        <v>8.6206896551724137E-3</v>
      </c>
      <c r="Z152" s="4">
        <v>232</v>
      </c>
      <c r="AA152" s="4">
        <f t="shared" si="269"/>
        <v>23</v>
      </c>
      <c r="AB152" s="46">
        <f t="shared" si="233"/>
        <v>2</v>
      </c>
      <c r="AC152" s="52">
        <f>AB152/Z152</f>
        <v>8.6206896551724137E-3</v>
      </c>
      <c r="AD152" s="52">
        <f>AB152/F152</f>
        <v>8.6956521739130432E-2</v>
      </c>
      <c r="AE152" s="45">
        <f>AB152+F152</f>
        <v>25</v>
      </c>
      <c r="AF152" s="52">
        <f>(AB152+F152)/I152</f>
        <v>0.12077294685990338</v>
      </c>
      <c r="AG152" s="1">
        <v>50</v>
      </c>
      <c r="AH152" s="10">
        <f t="shared" si="270"/>
        <v>314.15926535897933</v>
      </c>
      <c r="AI152" s="1">
        <v>3.5000000000000003E-2</v>
      </c>
      <c r="AJ152" s="1">
        <f>0.5*AI152^2*(E152+H152)/1000</f>
        <v>1.6411937500000002E-4</v>
      </c>
      <c r="AK152" s="4">
        <f>0.5*AJ152*AH152^2</f>
        <v>8.098966529020176</v>
      </c>
      <c r="AL152" s="4"/>
      <c r="AM152" s="4">
        <f>SQRT(AK152*2/((E152+H152)/1000))</f>
        <v>7.7750451417771425</v>
      </c>
      <c r="AN152" s="1">
        <v>45</v>
      </c>
      <c r="AO152" s="2" t="s">
        <v>54</v>
      </c>
      <c r="AQ152" s="50">
        <f>E152+(Z152-AB152-F152)</f>
        <v>267.95</v>
      </c>
      <c r="AR152">
        <f>AQ152/Z152</f>
        <v>1.1549568965517241</v>
      </c>
      <c r="AS152">
        <f>I152/F152</f>
        <v>9</v>
      </c>
      <c r="AT152">
        <f>E152/(Z152-AB152-F152)</f>
        <v>0.2944444444444444</v>
      </c>
      <c r="AV152" s="50">
        <f t="shared" si="215"/>
        <v>267.95</v>
      </c>
      <c r="AW152">
        <f t="shared" si="216"/>
        <v>60.949999999999996</v>
      </c>
      <c r="AX152" s="50">
        <f t="shared" si="217"/>
        <v>207</v>
      </c>
      <c r="AY152" s="50">
        <f>F152</f>
        <v>23</v>
      </c>
      <c r="AZ152" s="50">
        <f t="shared" si="218"/>
        <v>207</v>
      </c>
      <c r="BA152" s="50">
        <f t="shared" si="219"/>
        <v>230</v>
      </c>
      <c r="BB152">
        <f t="shared" si="220"/>
        <v>1.165</v>
      </c>
      <c r="BD152">
        <f t="shared" si="221"/>
        <v>0.99137931034482751</v>
      </c>
      <c r="BF152">
        <f>(Z152-BA152)/BA152*100</f>
        <v>0.86956521739130432</v>
      </c>
    </row>
    <row r="153" spans="1:58" x14ac:dyDescent="0.3">
      <c r="A153" s="2"/>
      <c r="B153" s="2">
        <v>59</v>
      </c>
      <c r="C153" s="2" t="s">
        <v>51</v>
      </c>
      <c r="D153" s="3">
        <f t="shared" si="272"/>
        <v>9.1424999999999992E-2</v>
      </c>
      <c r="E153" s="10">
        <f t="shared" si="263"/>
        <v>91.424999999999997</v>
      </c>
      <c r="F153" s="5">
        <v>34.5</v>
      </c>
      <c r="G153" s="3">
        <f t="shared" si="273"/>
        <v>3.4499999999999998E-5</v>
      </c>
      <c r="H153" s="2">
        <f t="shared" si="264"/>
        <v>195.5</v>
      </c>
      <c r="I153" s="6">
        <v>195.5</v>
      </c>
      <c r="J153" s="7">
        <f>F153/N153</f>
        <v>0.11896551724137931</v>
      </c>
      <c r="K153" s="7">
        <f t="shared" si="265"/>
        <v>0.67413793103448272</v>
      </c>
      <c r="L153" s="8">
        <f t="shared" si="266"/>
        <v>60</v>
      </c>
      <c r="M153" s="9">
        <f t="shared" si="267"/>
        <v>0.20689655172413793</v>
      </c>
      <c r="N153" s="2">
        <v>290</v>
      </c>
      <c r="O153" s="2" t="s">
        <v>48</v>
      </c>
      <c r="P153" s="2"/>
      <c r="Q153" s="4">
        <f>H153/E153</f>
        <v>2.1383647798742138</v>
      </c>
      <c r="R153" s="4">
        <f>S153-I153</f>
        <v>69.5</v>
      </c>
      <c r="S153" s="4">
        <v>265</v>
      </c>
      <c r="T153" s="10">
        <f>R153-F153</f>
        <v>35</v>
      </c>
      <c r="U153" s="11">
        <f>(R153-F153)/F153</f>
        <v>1.0144927536231885</v>
      </c>
      <c r="V153" s="4">
        <f t="shared" si="268"/>
        <v>0.50359712230215825</v>
      </c>
      <c r="W153" s="44">
        <v>60</v>
      </c>
      <c r="X153" s="44"/>
      <c r="Y153" s="42">
        <f>AB153/Z153</f>
        <v>2.1276595744680851E-2</v>
      </c>
      <c r="Z153" s="4">
        <v>235</v>
      </c>
      <c r="AA153" s="4">
        <f t="shared" si="269"/>
        <v>30</v>
      </c>
      <c r="AB153" s="46">
        <f t="shared" si="233"/>
        <v>5</v>
      </c>
      <c r="AC153" s="52">
        <f>AB153/Z153</f>
        <v>2.1276595744680851E-2</v>
      </c>
      <c r="AD153" s="52">
        <f>AB153/F153</f>
        <v>0.14492753623188406</v>
      </c>
      <c r="AE153" s="45">
        <f>AB153+F153</f>
        <v>39.5</v>
      </c>
      <c r="AF153" s="52">
        <f>(AB153+F153)/I153</f>
        <v>0.20204603580562661</v>
      </c>
      <c r="AG153" s="1">
        <v>50</v>
      </c>
      <c r="AH153" s="10">
        <f t="shared" si="270"/>
        <v>314.15926535897933</v>
      </c>
      <c r="AI153" s="1">
        <v>3.5000000000000003E-2</v>
      </c>
      <c r="AJ153" s="1">
        <f>0.5*AI153^2*(E153+H153)/1000</f>
        <v>1.7574156250000004E-4</v>
      </c>
      <c r="AK153" s="4">
        <f t="shared" ref="AK153:AK154" si="274">0.5*AJ153*AH153^2</f>
        <v>8.672498493521605</v>
      </c>
      <c r="AL153" s="4"/>
      <c r="AM153" s="4">
        <f>SQRT(AK153*2/((E153+H153)/1000))</f>
        <v>7.7750451417771425</v>
      </c>
      <c r="AN153" s="1">
        <v>45</v>
      </c>
      <c r="AO153" s="2" t="s">
        <v>54</v>
      </c>
      <c r="AQ153" s="50">
        <f>E153+(Z153-AB153-F153)</f>
        <v>286.92500000000001</v>
      </c>
      <c r="AR153">
        <f>AQ153/Z153</f>
        <v>1.2209574468085107</v>
      </c>
      <c r="AS153">
        <f>I153/F153</f>
        <v>5.666666666666667</v>
      </c>
      <c r="AT153">
        <f>E153/(Z153-AB153-F153)</f>
        <v>0.46764705882352942</v>
      </c>
      <c r="AV153" s="50">
        <f t="shared" si="215"/>
        <v>286.92500000000001</v>
      </c>
      <c r="AW153">
        <f t="shared" si="216"/>
        <v>91.424999999999997</v>
      </c>
      <c r="AX153" s="50">
        <f t="shared" si="217"/>
        <v>195.5</v>
      </c>
      <c r="AY153" s="50">
        <f>F153</f>
        <v>34.5</v>
      </c>
      <c r="AZ153" s="50">
        <f t="shared" si="218"/>
        <v>195.5</v>
      </c>
      <c r="BA153" s="50">
        <f t="shared" si="219"/>
        <v>230</v>
      </c>
      <c r="BB153">
        <f t="shared" si="220"/>
        <v>1.2475000000000001</v>
      </c>
      <c r="BD153">
        <f t="shared" si="221"/>
        <v>0.97872340425531912</v>
      </c>
      <c r="BF153">
        <f>(Z153-BA153)/BA153*100</f>
        <v>2.1739130434782608</v>
      </c>
    </row>
    <row r="154" spans="1:58" x14ac:dyDescent="0.3">
      <c r="A154" s="2"/>
      <c r="B154" s="2">
        <v>60</v>
      </c>
      <c r="C154" s="2" t="s">
        <v>51</v>
      </c>
      <c r="D154" s="3">
        <f t="shared" si="272"/>
        <v>0.12189999999999999</v>
      </c>
      <c r="E154" s="10">
        <f t="shared" si="263"/>
        <v>121.89999999999999</v>
      </c>
      <c r="F154" s="5">
        <v>46</v>
      </c>
      <c r="G154" s="3">
        <f t="shared" si="273"/>
        <v>4.6E-5</v>
      </c>
      <c r="H154" s="2">
        <f t="shared" si="264"/>
        <v>184</v>
      </c>
      <c r="I154" s="6">
        <v>184</v>
      </c>
      <c r="J154" s="7">
        <f>F154/N154</f>
        <v>0.15862068965517243</v>
      </c>
      <c r="K154" s="7">
        <f t="shared" si="265"/>
        <v>0.6344827586206897</v>
      </c>
      <c r="L154" s="8">
        <f t="shared" si="266"/>
        <v>60</v>
      </c>
      <c r="M154" s="9">
        <f t="shared" si="267"/>
        <v>0.20689655172413793</v>
      </c>
      <c r="N154" s="2">
        <v>290</v>
      </c>
      <c r="O154" s="2" t="s">
        <v>49</v>
      </c>
      <c r="P154" s="2"/>
      <c r="Q154" s="4">
        <f>H154/E154</f>
        <v>1.5094339622641511</v>
      </c>
      <c r="R154" s="4">
        <f>S154-I154</f>
        <v>86</v>
      </c>
      <c r="S154" s="4">
        <v>270</v>
      </c>
      <c r="T154" s="10">
        <f>R154-F154</f>
        <v>40</v>
      </c>
      <c r="U154" s="11">
        <f>(R154-F154)/F154</f>
        <v>0.86956521739130432</v>
      </c>
      <c r="V154" s="4">
        <f t="shared" si="268"/>
        <v>0.46511627906976744</v>
      </c>
      <c r="W154" s="44">
        <v>75</v>
      </c>
      <c r="X154" s="44"/>
      <c r="Y154" s="42">
        <f>AB154/Z154</f>
        <v>2.1276595744680851E-2</v>
      </c>
      <c r="Z154" s="4">
        <v>235</v>
      </c>
      <c r="AA154" s="4">
        <f t="shared" si="269"/>
        <v>35</v>
      </c>
      <c r="AB154" s="46">
        <f t="shared" si="233"/>
        <v>5</v>
      </c>
      <c r="AC154" s="52">
        <f>AB154/Z154</f>
        <v>2.1276595744680851E-2</v>
      </c>
      <c r="AD154" s="52">
        <f>AB154/F154</f>
        <v>0.10869565217391304</v>
      </c>
      <c r="AE154" s="45">
        <f>AB154+F154</f>
        <v>51</v>
      </c>
      <c r="AF154" s="52">
        <f>(AB154+F154)/I154</f>
        <v>0.27717391304347827</v>
      </c>
      <c r="AG154" s="1">
        <v>50</v>
      </c>
      <c r="AH154" s="10">
        <f t="shared" si="270"/>
        <v>314.15926535897933</v>
      </c>
      <c r="AI154" s="1">
        <v>3.5000000000000003E-2</v>
      </c>
      <c r="AJ154" s="1">
        <f>0.5*AI154^2*(E154+H154)/1000</f>
        <v>1.8736375000000003E-4</v>
      </c>
      <c r="AK154" s="4">
        <f t="shared" si="274"/>
        <v>9.2460304580230321</v>
      </c>
      <c r="AL154" s="4"/>
      <c r="AM154" s="4">
        <f>SQRT(AK154*2/((E154+H154)/1000))</f>
        <v>7.7750451417771416</v>
      </c>
      <c r="AN154" s="1">
        <v>45</v>
      </c>
      <c r="AO154" s="2" t="s">
        <v>54</v>
      </c>
      <c r="AQ154" s="50">
        <f>E154+(Z154-AB154-F154)</f>
        <v>305.89999999999998</v>
      </c>
      <c r="AR154">
        <f>AQ154/Z154</f>
        <v>1.3017021276595744</v>
      </c>
      <c r="AS154">
        <f>I154/F154</f>
        <v>4</v>
      </c>
      <c r="AT154">
        <f>E154/(Z154-AB154-F154)</f>
        <v>0.66249999999999998</v>
      </c>
      <c r="AV154" s="50">
        <f t="shared" si="215"/>
        <v>305.89999999999998</v>
      </c>
      <c r="AW154">
        <f t="shared" si="216"/>
        <v>121.89999999999998</v>
      </c>
      <c r="AX154" s="50">
        <f t="shared" si="217"/>
        <v>184</v>
      </c>
      <c r="AY154" s="50">
        <f>F154</f>
        <v>46</v>
      </c>
      <c r="AZ154" s="50">
        <f t="shared" si="218"/>
        <v>184</v>
      </c>
      <c r="BA154" s="50">
        <f t="shared" si="219"/>
        <v>230</v>
      </c>
      <c r="BB154">
        <f t="shared" si="220"/>
        <v>1.3299999999999998</v>
      </c>
      <c r="BD154">
        <f t="shared" si="221"/>
        <v>0.97872340425531923</v>
      </c>
      <c r="BF154">
        <f>(Z154-BA154)/BA154*100</f>
        <v>2.1739130434782608</v>
      </c>
    </row>
    <row r="155" spans="1:58" x14ac:dyDescent="0.3">
      <c r="A155" s="28"/>
      <c r="B155" s="28"/>
      <c r="C155" s="28"/>
      <c r="D155" s="29"/>
      <c r="E155" s="30"/>
      <c r="F155" s="31"/>
      <c r="G155" s="29"/>
      <c r="H155" s="28"/>
      <c r="I155" s="32"/>
      <c r="J155" s="33"/>
      <c r="K155" s="33"/>
      <c r="L155" s="34"/>
      <c r="M155" s="35"/>
      <c r="N155" s="28"/>
      <c r="O155" s="28"/>
      <c r="P155" s="28"/>
      <c r="Q155" s="31"/>
      <c r="R155" s="31"/>
      <c r="S155" s="31"/>
      <c r="T155" s="30"/>
      <c r="U155" s="36"/>
      <c r="V155" s="31"/>
      <c r="W155" s="31"/>
      <c r="X155" s="31"/>
      <c r="Y155" s="42"/>
      <c r="Z155" s="31"/>
      <c r="AA155" s="31"/>
      <c r="AB155" s="46"/>
      <c r="AC155" s="52"/>
      <c r="AD155" s="52"/>
      <c r="AE155" s="45"/>
      <c r="AF155" s="52"/>
      <c r="AG155" s="37"/>
      <c r="AH155" s="30"/>
      <c r="AI155" s="37"/>
      <c r="AJ155" s="37"/>
      <c r="AK155" s="31"/>
      <c r="AL155" s="31"/>
      <c r="AM155" s="31"/>
      <c r="AN155" s="37"/>
      <c r="AO155" s="28"/>
      <c r="AQ155" s="50"/>
      <c r="AV155" s="50"/>
      <c r="AX155" s="50"/>
      <c r="AY155" s="50"/>
      <c r="AZ155" s="50"/>
      <c r="BA155" s="50"/>
    </row>
    <row r="156" spans="1:58" x14ac:dyDescent="0.3">
      <c r="A156" s="2">
        <v>16</v>
      </c>
      <c r="B156" s="2">
        <v>61</v>
      </c>
      <c r="C156" s="2" t="s">
        <v>51</v>
      </c>
      <c r="D156" s="3">
        <f>2.65*(9.8*1000)*G156/9.8</f>
        <v>3.0474999999999999E-2</v>
      </c>
      <c r="E156" s="10">
        <f t="shared" ref="E156:E159" si="275">D156*1000</f>
        <v>30.474999999999998</v>
      </c>
      <c r="F156" s="5">
        <v>11.5</v>
      </c>
      <c r="G156" s="3">
        <f>F156*10^-6</f>
        <v>1.15E-5</v>
      </c>
      <c r="H156" s="2">
        <f t="shared" ref="H156:H159" si="276">I156*1</f>
        <v>218.5</v>
      </c>
      <c r="I156" s="6">
        <v>218.5</v>
      </c>
      <c r="J156" s="7">
        <f>F156/N156</f>
        <v>3.9655172413793106E-2</v>
      </c>
      <c r="K156" s="7">
        <f t="shared" ref="K156:K159" si="277">I156/N156</f>
        <v>0.75344827586206897</v>
      </c>
      <c r="L156" s="8">
        <f t="shared" ref="L156:L159" si="278">N156-I156-F156</f>
        <v>60</v>
      </c>
      <c r="M156" s="9">
        <f t="shared" ref="M156:M159" si="279">L156/N156</f>
        <v>0.20689655172413793</v>
      </c>
      <c r="N156" s="2">
        <v>290</v>
      </c>
      <c r="O156" s="1" t="s">
        <v>46</v>
      </c>
      <c r="P156" s="1"/>
      <c r="Q156" s="4">
        <f>H156/E156</f>
        <v>7.1698113207547172</v>
      </c>
      <c r="R156" s="4">
        <f>S156-I156</f>
        <v>26.5</v>
      </c>
      <c r="S156" s="4">
        <v>245</v>
      </c>
      <c r="T156" s="10">
        <f>R156-F156</f>
        <v>15</v>
      </c>
      <c r="U156" s="11">
        <f>(R156-F156)/F156</f>
        <v>1.3043478260869565</v>
      </c>
      <c r="V156" s="4">
        <f t="shared" ref="V156:V159" si="280">U156/(1+U156)</f>
        <v>0.56603773584905659</v>
      </c>
      <c r="W156" s="44">
        <v>30</v>
      </c>
      <c r="X156" s="44"/>
      <c r="Y156" s="42">
        <f>AB156/Z156</f>
        <v>1.2875536480686695E-2</v>
      </c>
      <c r="Z156" s="4">
        <v>233</v>
      </c>
      <c r="AA156" s="4">
        <f t="shared" ref="AA156:AA159" si="281">S156-Z156</f>
        <v>12</v>
      </c>
      <c r="AB156" s="46">
        <f t="shared" si="233"/>
        <v>3</v>
      </c>
      <c r="AC156" s="52">
        <f>AB156/Z156</f>
        <v>1.2875536480686695E-2</v>
      </c>
      <c r="AD156" s="52">
        <f>AB156/F156</f>
        <v>0.2608695652173913</v>
      </c>
      <c r="AE156" s="45">
        <f>AB156+F156</f>
        <v>14.5</v>
      </c>
      <c r="AF156" s="52">
        <f>(AB156+F156)/I156</f>
        <v>6.6361556064073221E-2</v>
      </c>
      <c r="AG156" s="1">
        <v>35</v>
      </c>
      <c r="AH156" s="10">
        <f t="shared" ref="AH156:AH159" si="282">2*PI()*AG156</f>
        <v>219.91148575128551</v>
      </c>
      <c r="AI156" s="1">
        <v>3.5000000000000003E-2</v>
      </c>
      <c r="AJ156" s="1">
        <f>0.5*AI156^2*(E156+H156)/1000</f>
        <v>1.5249718750000001E-4</v>
      </c>
      <c r="AK156" s="4">
        <f t="shared" ref="AK156" si="283">0.5*AJ156*AH156^2</f>
        <v>3.6874629366141849</v>
      </c>
      <c r="AL156" s="4"/>
      <c r="AM156" s="4">
        <f>SQRT(AK156*2/((E156+H156)/1000))</f>
        <v>5.4425315992439982</v>
      </c>
      <c r="AN156" s="1">
        <v>60</v>
      </c>
      <c r="AO156" s="2" t="s">
        <v>54</v>
      </c>
      <c r="AQ156" s="50">
        <f>E156+(Z156-AB156-F156)</f>
        <v>248.97499999999999</v>
      </c>
      <c r="AR156">
        <f>AQ156/Z156</f>
        <v>1.0685622317596566</v>
      </c>
      <c r="AS156">
        <f>I156/F156</f>
        <v>19</v>
      </c>
      <c r="AT156">
        <f>E156/(Z156-AB156-F156)</f>
        <v>0.13947368421052631</v>
      </c>
      <c r="AV156" s="50">
        <f t="shared" si="215"/>
        <v>248.97499999999999</v>
      </c>
      <c r="AW156">
        <f t="shared" si="216"/>
        <v>30.474999999999994</v>
      </c>
      <c r="AX156" s="50">
        <f t="shared" si="217"/>
        <v>218.5</v>
      </c>
      <c r="AY156" s="50">
        <f>F156</f>
        <v>11.5</v>
      </c>
      <c r="AZ156" s="50">
        <f t="shared" si="218"/>
        <v>218.5</v>
      </c>
      <c r="BA156" s="50">
        <f t="shared" si="219"/>
        <v>230</v>
      </c>
      <c r="BB156">
        <f t="shared" si="220"/>
        <v>1.0825</v>
      </c>
      <c r="BD156">
        <f t="shared" si="221"/>
        <v>0.98712446351931327</v>
      </c>
      <c r="BF156">
        <f>(Z156-BA156)/BA156*100</f>
        <v>1.3043478260869565</v>
      </c>
    </row>
    <row r="157" spans="1:58" x14ac:dyDescent="0.3">
      <c r="A157" s="2"/>
      <c r="B157" s="2">
        <v>62</v>
      </c>
      <c r="C157" s="2" t="s">
        <v>51</v>
      </c>
      <c r="D157" s="3">
        <f t="shared" ref="D157:D159" si="284">2.65*(9.8*1000)*G157/9.8</f>
        <v>6.0949999999999997E-2</v>
      </c>
      <c r="E157" s="10">
        <f t="shared" si="275"/>
        <v>60.949999999999996</v>
      </c>
      <c r="F157" s="5">
        <v>23</v>
      </c>
      <c r="G157" s="3">
        <f t="shared" ref="G157:G159" si="285">F157*10^-6</f>
        <v>2.3E-5</v>
      </c>
      <c r="H157" s="2">
        <f t="shared" si="276"/>
        <v>207</v>
      </c>
      <c r="I157" s="6">
        <v>207</v>
      </c>
      <c r="J157" s="7">
        <f>F157/N157</f>
        <v>7.9310344827586213E-2</v>
      </c>
      <c r="K157" s="7">
        <f t="shared" si="277"/>
        <v>0.71379310344827585</v>
      </c>
      <c r="L157" s="8">
        <f t="shared" si="278"/>
        <v>60</v>
      </c>
      <c r="M157" s="9">
        <f t="shared" si="279"/>
        <v>0.20689655172413793</v>
      </c>
      <c r="N157" s="2">
        <v>290</v>
      </c>
      <c r="O157" s="2" t="s">
        <v>47</v>
      </c>
      <c r="P157" s="2"/>
      <c r="Q157" s="4">
        <f>H157/E157</f>
        <v>3.3962264150943398</v>
      </c>
      <c r="R157" s="4">
        <f>S157-I157</f>
        <v>48</v>
      </c>
      <c r="S157" s="4">
        <v>255</v>
      </c>
      <c r="T157" s="10">
        <f>R157-F157</f>
        <v>25</v>
      </c>
      <c r="U157" s="11">
        <f>(R157-F157)/F157</f>
        <v>1.0869565217391304</v>
      </c>
      <c r="V157" s="4">
        <f t="shared" si="280"/>
        <v>0.52083333333333337</v>
      </c>
      <c r="W157" s="44">
        <v>45</v>
      </c>
      <c r="X157" s="44"/>
      <c r="Y157" s="42">
        <f>AB157/Z157</f>
        <v>3.3613445378151259E-2</v>
      </c>
      <c r="Z157" s="4">
        <v>238</v>
      </c>
      <c r="AA157" s="4">
        <f t="shared" si="281"/>
        <v>17</v>
      </c>
      <c r="AB157" s="46">
        <f t="shared" si="233"/>
        <v>8</v>
      </c>
      <c r="AC157" s="52">
        <f>AB157/Z157</f>
        <v>3.3613445378151259E-2</v>
      </c>
      <c r="AD157" s="52">
        <f>AB157/F157</f>
        <v>0.34782608695652173</v>
      </c>
      <c r="AE157" s="45">
        <f>AB157+F157</f>
        <v>31</v>
      </c>
      <c r="AF157" s="52">
        <f>(AB157+F157)/I157</f>
        <v>0.14975845410628019</v>
      </c>
      <c r="AG157" s="1">
        <v>35</v>
      </c>
      <c r="AH157" s="10">
        <f t="shared" si="282"/>
        <v>219.91148575128551</v>
      </c>
      <c r="AI157" s="1">
        <v>3.5000000000000003E-2</v>
      </c>
      <c r="AJ157" s="1">
        <f>0.5*AI157^2*(E157+H157)/1000</f>
        <v>1.6411937500000002E-4</v>
      </c>
      <c r="AK157" s="4">
        <f>0.5*AJ157*AH157^2</f>
        <v>3.9684935992198853</v>
      </c>
      <c r="AL157" s="4"/>
      <c r="AM157" s="4">
        <f>SQRT(AK157*2/((E157+H157)/1000))</f>
        <v>5.4425315992439991</v>
      </c>
      <c r="AN157" s="1">
        <v>60</v>
      </c>
      <c r="AO157" s="2" t="s">
        <v>54</v>
      </c>
      <c r="AQ157" s="50">
        <f>E157+(Z157-AB157-F157)</f>
        <v>267.95</v>
      </c>
      <c r="AR157">
        <f>AQ157/Z157</f>
        <v>1.1258403361344538</v>
      </c>
      <c r="AS157">
        <f>I157/F157</f>
        <v>9</v>
      </c>
      <c r="AT157">
        <f>E157/(Z157-AB157-F157)</f>
        <v>0.2944444444444444</v>
      </c>
      <c r="AV157" s="50">
        <f t="shared" si="215"/>
        <v>267.95</v>
      </c>
      <c r="AW157">
        <f t="shared" si="216"/>
        <v>60.949999999999996</v>
      </c>
      <c r="AX157" s="50">
        <f t="shared" si="217"/>
        <v>207</v>
      </c>
      <c r="AY157" s="50">
        <f>F157</f>
        <v>23</v>
      </c>
      <c r="AZ157" s="50">
        <f t="shared" si="218"/>
        <v>207</v>
      </c>
      <c r="BA157" s="50">
        <f t="shared" si="219"/>
        <v>230</v>
      </c>
      <c r="BB157">
        <f t="shared" si="220"/>
        <v>1.165</v>
      </c>
      <c r="BD157">
        <f t="shared" si="221"/>
        <v>0.96638655462184875</v>
      </c>
      <c r="BF157">
        <f>(Z157-BA157)/BA157*100</f>
        <v>3.4782608695652173</v>
      </c>
    </row>
    <row r="158" spans="1:58" x14ac:dyDescent="0.3">
      <c r="A158" s="2"/>
      <c r="B158" s="2">
        <v>63</v>
      </c>
      <c r="C158" s="2" t="s">
        <v>51</v>
      </c>
      <c r="D158" s="3">
        <f t="shared" si="284"/>
        <v>9.1424999999999992E-2</v>
      </c>
      <c r="E158" s="10">
        <f t="shared" si="275"/>
        <v>91.424999999999997</v>
      </c>
      <c r="F158" s="5">
        <v>34.5</v>
      </c>
      <c r="G158" s="3">
        <f t="shared" si="285"/>
        <v>3.4499999999999998E-5</v>
      </c>
      <c r="H158" s="2">
        <f t="shared" si="276"/>
        <v>195.5</v>
      </c>
      <c r="I158" s="6">
        <v>195.5</v>
      </c>
      <c r="J158" s="7">
        <f>F158/N158</f>
        <v>0.11896551724137931</v>
      </c>
      <c r="K158" s="7">
        <f t="shared" si="277"/>
        <v>0.67413793103448272</v>
      </c>
      <c r="L158" s="8">
        <f t="shared" si="278"/>
        <v>60</v>
      </c>
      <c r="M158" s="9">
        <f t="shared" si="279"/>
        <v>0.20689655172413793</v>
      </c>
      <c r="N158" s="2">
        <v>290</v>
      </c>
      <c r="O158" s="2" t="s">
        <v>48</v>
      </c>
      <c r="P158" s="2"/>
      <c r="Q158" s="4">
        <f>H158/E158</f>
        <v>2.1383647798742138</v>
      </c>
      <c r="R158" s="4">
        <f>S158-I158</f>
        <v>66.5</v>
      </c>
      <c r="S158" s="4">
        <v>262</v>
      </c>
      <c r="T158" s="10">
        <f>R158-F158</f>
        <v>32</v>
      </c>
      <c r="U158" s="11">
        <f>(R158-F158)/F158</f>
        <v>0.92753623188405798</v>
      </c>
      <c r="V158" s="4">
        <f t="shared" si="280"/>
        <v>0.48120300751879697</v>
      </c>
      <c r="W158" s="44">
        <v>60</v>
      </c>
      <c r="X158" s="44"/>
      <c r="Y158" s="42">
        <f>AB158/Z158</f>
        <v>4.1666666666666664E-2</v>
      </c>
      <c r="Z158" s="4">
        <v>240</v>
      </c>
      <c r="AA158" s="4">
        <f t="shared" si="281"/>
        <v>22</v>
      </c>
      <c r="AB158" s="46">
        <f t="shared" si="233"/>
        <v>10</v>
      </c>
      <c r="AC158" s="52">
        <f>AB158/Z158</f>
        <v>4.1666666666666664E-2</v>
      </c>
      <c r="AD158" s="52">
        <f>AB158/F158</f>
        <v>0.28985507246376813</v>
      </c>
      <c r="AE158" s="45">
        <f>AB158+F158</f>
        <v>44.5</v>
      </c>
      <c r="AF158" s="52">
        <f>(AB158+F158)/I158</f>
        <v>0.22762148337595908</v>
      </c>
      <c r="AG158" s="1">
        <v>35</v>
      </c>
      <c r="AH158" s="10">
        <f t="shared" si="282"/>
        <v>219.91148575128551</v>
      </c>
      <c r="AI158" s="1">
        <v>3.5000000000000003E-2</v>
      </c>
      <c r="AJ158" s="1">
        <f>0.5*AI158^2*(E158+H158)/1000</f>
        <v>1.7574156250000004E-4</v>
      </c>
      <c r="AK158" s="4">
        <f t="shared" ref="AK158:AK159" si="286">0.5*AJ158*AH158^2</f>
        <v>4.2495242618255853</v>
      </c>
      <c r="AL158" s="4"/>
      <c r="AM158" s="4">
        <f>SQRT(AK158*2/((E158+H158)/1000))</f>
        <v>5.4425315992439991</v>
      </c>
      <c r="AN158" s="1">
        <v>60</v>
      </c>
      <c r="AO158" s="2" t="s">
        <v>54</v>
      </c>
      <c r="AQ158" s="50">
        <f>E158+(Z158-AB158-F158)</f>
        <v>286.92500000000001</v>
      </c>
      <c r="AR158">
        <f>AQ158/Z158</f>
        <v>1.1955208333333334</v>
      </c>
      <c r="AS158">
        <f>I158/F158</f>
        <v>5.666666666666667</v>
      </c>
      <c r="AT158">
        <f>E158/(Z158-AB158-F158)</f>
        <v>0.46764705882352942</v>
      </c>
      <c r="AV158" s="50">
        <f t="shared" si="215"/>
        <v>286.92500000000001</v>
      </c>
      <c r="AW158">
        <f t="shared" si="216"/>
        <v>91.424999999999997</v>
      </c>
      <c r="AX158" s="50">
        <f t="shared" si="217"/>
        <v>195.5</v>
      </c>
      <c r="AY158" s="50">
        <f>F158</f>
        <v>34.5</v>
      </c>
      <c r="AZ158" s="50">
        <f t="shared" si="218"/>
        <v>195.5</v>
      </c>
      <c r="BA158" s="50">
        <f t="shared" si="219"/>
        <v>230</v>
      </c>
      <c r="BB158">
        <f t="shared" si="220"/>
        <v>1.2475000000000001</v>
      </c>
      <c r="BD158">
        <f t="shared" si="221"/>
        <v>0.95833333333333337</v>
      </c>
      <c r="BF158">
        <f>(Z158-BA158)/BA158*100</f>
        <v>4.3478260869565215</v>
      </c>
    </row>
    <row r="159" spans="1:58" x14ac:dyDescent="0.3">
      <c r="A159" s="2"/>
      <c r="B159" s="2">
        <v>64</v>
      </c>
      <c r="C159" s="2" t="s">
        <v>51</v>
      </c>
      <c r="D159" s="3">
        <f t="shared" si="284"/>
        <v>0.12189999999999999</v>
      </c>
      <c r="E159" s="10">
        <f t="shared" si="275"/>
        <v>121.89999999999999</v>
      </c>
      <c r="F159" s="5">
        <v>46</v>
      </c>
      <c r="G159" s="3">
        <f t="shared" si="285"/>
        <v>4.6E-5</v>
      </c>
      <c r="H159" s="2">
        <f t="shared" si="276"/>
        <v>184</v>
      </c>
      <c r="I159" s="6">
        <v>184</v>
      </c>
      <c r="J159" s="7">
        <f>F159/N159</f>
        <v>0.15862068965517243</v>
      </c>
      <c r="K159" s="7">
        <f t="shared" si="277"/>
        <v>0.6344827586206897</v>
      </c>
      <c r="L159" s="8">
        <f t="shared" si="278"/>
        <v>60</v>
      </c>
      <c r="M159" s="9">
        <f t="shared" si="279"/>
        <v>0.20689655172413793</v>
      </c>
      <c r="N159" s="2">
        <v>290</v>
      </c>
      <c r="O159" s="2" t="s">
        <v>49</v>
      </c>
      <c r="P159" s="2"/>
      <c r="Q159" s="4">
        <f>H159/E159</f>
        <v>1.5094339622641511</v>
      </c>
      <c r="R159" s="4">
        <f>S159-I159</f>
        <v>86</v>
      </c>
      <c r="S159" s="4">
        <v>270</v>
      </c>
      <c r="T159" s="10">
        <f>R159-F159</f>
        <v>40</v>
      </c>
      <c r="U159" s="11">
        <f>(R159-F159)/F159</f>
        <v>0.86956521739130432</v>
      </c>
      <c r="V159" s="4">
        <f t="shared" si="280"/>
        <v>0.46511627906976744</v>
      </c>
      <c r="W159" s="44">
        <v>75</v>
      </c>
      <c r="X159" s="44"/>
      <c r="Y159" s="42">
        <f>AB159/Z159</f>
        <v>4.9586776859504134E-2</v>
      </c>
      <c r="Z159" s="4">
        <v>242</v>
      </c>
      <c r="AA159" s="4">
        <f t="shared" si="281"/>
        <v>28</v>
      </c>
      <c r="AB159" s="46">
        <f t="shared" si="233"/>
        <v>12</v>
      </c>
      <c r="AC159" s="52">
        <f>AB159/Z159</f>
        <v>4.9586776859504134E-2</v>
      </c>
      <c r="AD159" s="52">
        <f>AB159/F159</f>
        <v>0.2608695652173913</v>
      </c>
      <c r="AE159" s="45">
        <f>AB159+F159</f>
        <v>58</v>
      </c>
      <c r="AF159" s="52">
        <f>(AB159+F159)/I159</f>
        <v>0.31521739130434784</v>
      </c>
      <c r="AG159" s="1">
        <v>35</v>
      </c>
      <c r="AH159" s="10">
        <f t="shared" si="282"/>
        <v>219.91148575128551</v>
      </c>
      <c r="AI159" s="1">
        <v>3.5000000000000003E-2</v>
      </c>
      <c r="AJ159" s="1">
        <f>0.5*AI159^2*(E159+H159)/1000</f>
        <v>1.8736375000000003E-4</v>
      </c>
      <c r="AK159" s="4">
        <f t="shared" si="286"/>
        <v>4.5305549244312857</v>
      </c>
      <c r="AL159" s="4"/>
      <c r="AM159" s="4">
        <f>SQRT(AK159*2/((E159+H159)/1000))</f>
        <v>5.4425315992439991</v>
      </c>
      <c r="AN159" s="1">
        <v>60</v>
      </c>
      <c r="AO159" s="2" t="s">
        <v>54</v>
      </c>
      <c r="AQ159" s="50">
        <f>E159+(Z159-AB159-F159)</f>
        <v>305.89999999999998</v>
      </c>
      <c r="AR159">
        <f>AQ159/Z159</f>
        <v>1.2640495867768593</v>
      </c>
      <c r="AS159">
        <f>I159/F159</f>
        <v>4</v>
      </c>
      <c r="AT159">
        <f>E159/(Z159-AB159-F159)</f>
        <v>0.66249999999999998</v>
      </c>
      <c r="AV159" s="50">
        <f t="shared" si="215"/>
        <v>305.89999999999998</v>
      </c>
      <c r="AW159">
        <f t="shared" si="216"/>
        <v>121.89999999999998</v>
      </c>
      <c r="AX159" s="50">
        <f t="shared" si="217"/>
        <v>184</v>
      </c>
      <c r="AY159" s="50">
        <f>F159</f>
        <v>46</v>
      </c>
      <c r="AZ159" s="50">
        <f t="shared" si="218"/>
        <v>184</v>
      </c>
      <c r="BA159" s="50">
        <f t="shared" si="219"/>
        <v>230</v>
      </c>
      <c r="BB159">
        <f t="shared" si="220"/>
        <v>1.3299999999999998</v>
      </c>
      <c r="BD159">
        <f t="shared" si="221"/>
        <v>0.95041322314049581</v>
      </c>
      <c r="BF159">
        <f>(Z159-BA159)/BA159*100</f>
        <v>5.2173913043478262</v>
      </c>
    </row>
    <row r="160" spans="1:58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42"/>
      <c r="Z160" s="28"/>
      <c r="AA160" s="28"/>
      <c r="AB160" s="46"/>
      <c r="AC160" s="52"/>
      <c r="AD160" s="52"/>
      <c r="AE160" s="45"/>
      <c r="AF160" s="52"/>
      <c r="AG160" s="28"/>
      <c r="AH160" s="28"/>
      <c r="AI160" s="28"/>
      <c r="AJ160" s="28"/>
      <c r="AK160" s="28"/>
      <c r="AL160" s="28"/>
      <c r="AM160" s="28"/>
      <c r="AN160" s="28"/>
      <c r="AO160" s="28"/>
      <c r="AQ160" s="50"/>
      <c r="AV160" s="50"/>
      <c r="AX160" s="50"/>
      <c r="AY160" s="50"/>
      <c r="AZ160" s="50"/>
      <c r="BA160" s="50"/>
    </row>
    <row r="161" spans="1:58" x14ac:dyDescent="0.3">
      <c r="A161" s="2">
        <v>17</v>
      </c>
      <c r="B161" s="2">
        <v>65</v>
      </c>
      <c r="C161" s="2" t="s">
        <v>51</v>
      </c>
      <c r="D161" s="3">
        <f>2.65*(9.8*1000)*G161/9.8</f>
        <v>3.0474999999999999E-2</v>
      </c>
      <c r="E161" s="10">
        <f t="shared" ref="E161:E164" si="287">D161*1000</f>
        <v>30.474999999999998</v>
      </c>
      <c r="F161" s="5">
        <v>11.5</v>
      </c>
      <c r="G161" s="3">
        <f>F161*10^-6</f>
        <v>1.15E-5</v>
      </c>
      <c r="H161" s="2">
        <f t="shared" ref="H161:H164" si="288">I161*1</f>
        <v>218.5</v>
      </c>
      <c r="I161" s="6">
        <v>218.5</v>
      </c>
      <c r="J161" s="7">
        <f>F161/N161</f>
        <v>3.9655172413793106E-2</v>
      </c>
      <c r="K161" s="7">
        <f t="shared" ref="K161:K164" si="289">I161/N161</f>
        <v>0.75344827586206897</v>
      </c>
      <c r="L161" s="8">
        <f t="shared" ref="L161:L164" si="290">N161-I161-F161</f>
        <v>60</v>
      </c>
      <c r="M161" s="9">
        <f t="shared" ref="M161:M164" si="291">L161/N161</f>
        <v>0.20689655172413793</v>
      </c>
      <c r="N161" s="2">
        <v>290</v>
      </c>
      <c r="O161" s="1" t="s">
        <v>46</v>
      </c>
      <c r="P161" s="1"/>
      <c r="Q161" s="4">
        <f>H161/E161</f>
        <v>7.1698113207547172</v>
      </c>
      <c r="R161" s="4">
        <f>S161-I161</f>
        <v>21.5</v>
      </c>
      <c r="S161" s="4">
        <v>240</v>
      </c>
      <c r="T161" s="10">
        <f>R161-F161</f>
        <v>10</v>
      </c>
      <c r="U161" s="11">
        <f>(R161-F161)/F161</f>
        <v>0.86956521739130432</v>
      </c>
      <c r="V161" s="4">
        <f t="shared" ref="V161:V164" si="292">U161/(1+U161)</f>
        <v>0.46511627906976744</v>
      </c>
      <c r="W161" s="44">
        <v>30</v>
      </c>
      <c r="X161" s="44"/>
      <c r="Y161" s="42">
        <f>AB161/Z161</f>
        <v>2.1276595744680851E-2</v>
      </c>
      <c r="Z161" s="4">
        <v>235</v>
      </c>
      <c r="AA161" s="4">
        <f t="shared" ref="AA161:AA164" si="293">S161-Z161</f>
        <v>5</v>
      </c>
      <c r="AB161" s="46">
        <f t="shared" si="233"/>
        <v>5</v>
      </c>
      <c r="AC161" s="52">
        <f>AB161/Z161</f>
        <v>2.1276595744680851E-2</v>
      </c>
      <c r="AD161" s="52">
        <f>AB161/F161</f>
        <v>0.43478260869565216</v>
      </c>
      <c r="AE161" s="45">
        <f>AB161+F161</f>
        <v>16.5</v>
      </c>
      <c r="AF161" s="52">
        <f>(AB161+F161)/I161</f>
        <v>7.5514874141876437E-2</v>
      </c>
      <c r="AG161" s="1">
        <v>20</v>
      </c>
      <c r="AH161" s="10">
        <f t="shared" ref="AH161:AH164" si="294">2*PI()*AG161</f>
        <v>125.66370614359172</v>
      </c>
      <c r="AI161" s="1">
        <v>3.5000000000000003E-2</v>
      </c>
      <c r="AJ161" s="1">
        <f>0.5*AI161^2*(E161+H161)/1000</f>
        <v>1.5249718750000001E-4</v>
      </c>
      <c r="AK161" s="4">
        <f t="shared" ref="AK161" si="295">0.5*AJ161*AH161^2</f>
        <v>1.2040695303229993</v>
      </c>
      <c r="AL161" s="4"/>
      <c r="AM161" s="4">
        <f>SQRT(AK161*2/((E161+H161)/1000))</f>
        <v>3.1100180567108566</v>
      </c>
      <c r="AN161" s="1">
        <v>60</v>
      </c>
      <c r="AO161" s="2" t="s">
        <v>54</v>
      </c>
      <c r="AQ161" s="50">
        <f>E161+(Z161-AB161-F161)</f>
        <v>248.97499999999999</v>
      </c>
      <c r="AR161">
        <f>AQ161/Z161</f>
        <v>1.0594680851063829</v>
      </c>
      <c r="AS161">
        <f>I161/F161</f>
        <v>19</v>
      </c>
      <c r="AT161">
        <f>E161/(Z161-AB161-F161)</f>
        <v>0.13947368421052631</v>
      </c>
      <c r="AV161" s="50">
        <f t="shared" si="215"/>
        <v>248.97499999999999</v>
      </c>
      <c r="AW161">
        <f t="shared" si="216"/>
        <v>30.474999999999994</v>
      </c>
      <c r="AX161" s="50">
        <f t="shared" si="217"/>
        <v>218.5</v>
      </c>
      <c r="AY161" s="50">
        <f>F161</f>
        <v>11.5</v>
      </c>
      <c r="AZ161" s="50">
        <f t="shared" si="218"/>
        <v>218.5</v>
      </c>
      <c r="BA161" s="50">
        <f t="shared" si="219"/>
        <v>230</v>
      </c>
      <c r="BB161">
        <f t="shared" si="220"/>
        <v>1.0825</v>
      </c>
      <c r="BD161">
        <f t="shared" si="221"/>
        <v>0.97872340425531912</v>
      </c>
      <c r="BF161">
        <f>(Z161-BA161)/BA161*100</f>
        <v>2.1739130434782608</v>
      </c>
    </row>
    <row r="162" spans="1:58" x14ac:dyDescent="0.3">
      <c r="A162" s="2"/>
      <c r="B162" s="2">
        <v>66</v>
      </c>
      <c r="C162" s="2" t="s">
        <v>51</v>
      </c>
      <c r="D162" s="3">
        <f t="shared" ref="D162:D164" si="296">2.65*(9.8*1000)*G162/9.8</f>
        <v>6.0949999999999997E-2</v>
      </c>
      <c r="E162" s="10">
        <f t="shared" si="287"/>
        <v>60.949999999999996</v>
      </c>
      <c r="F162" s="5">
        <v>23</v>
      </c>
      <c r="G162" s="3">
        <f t="shared" ref="G162:G164" si="297">F162*10^-6</f>
        <v>2.3E-5</v>
      </c>
      <c r="H162" s="2">
        <f t="shared" si="288"/>
        <v>207</v>
      </c>
      <c r="I162" s="6">
        <v>207</v>
      </c>
      <c r="J162" s="7">
        <f>F162/N162</f>
        <v>7.9310344827586213E-2</v>
      </c>
      <c r="K162" s="7">
        <f t="shared" si="289"/>
        <v>0.71379310344827585</v>
      </c>
      <c r="L162" s="8">
        <f t="shared" si="290"/>
        <v>60</v>
      </c>
      <c r="M162" s="9">
        <f t="shared" si="291"/>
        <v>0.20689655172413793</v>
      </c>
      <c r="N162" s="2">
        <v>290</v>
      </c>
      <c r="O162" s="2" t="s">
        <v>47</v>
      </c>
      <c r="P162" s="2"/>
      <c r="Q162" s="4">
        <f>H162/E162</f>
        <v>3.3962264150943398</v>
      </c>
      <c r="R162" s="4">
        <f>S162-I162</f>
        <v>43</v>
      </c>
      <c r="S162" s="4">
        <v>250</v>
      </c>
      <c r="T162" s="10">
        <f>R162-F162</f>
        <v>20</v>
      </c>
      <c r="U162" s="11">
        <f>(R162-F162)/F162</f>
        <v>0.86956521739130432</v>
      </c>
      <c r="V162" s="4">
        <f t="shared" si="292"/>
        <v>0.46511627906976744</v>
      </c>
      <c r="W162" s="44">
        <v>45</v>
      </c>
      <c r="X162" s="44"/>
      <c r="Y162" s="42">
        <f>AB162/Z162</f>
        <v>4.1666666666666664E-2</v>
      </c>
      <c r="Z162" s="4">
        <v>240</v>
      </c>
      <c r="AA162" s="4">
        <f t="shared" si="293"/>
        <v>10</v>
      </c>
      <c r="AB162" s="46">
        <f t="shared" si="233"/>
        <v>10</v>
      </c>
      <c r="AC162" s="52">
        <f>AB162/Z162</f>
        <v>4.1666666666666664E-2</v>
      </c>
      <c r="AD162" s="52">
        <f>AB162/F162</f>
        <v>0.43478260869565216</v>
      </c>
      <c r="AE162" s="45">
        <f>AB162+F162</f>
        <v>33</v>
      </c>
      <c r="AF162" s="52">
        <f>(AB162+F162)/I162</f>
        <v>0.15942028985507245</v>
      </c>
      <c r="AG162" s="1">
        <v>20</v>
      </c>
      <c r="AH162" s="10">
        <f t="shared" si="294"/>
        <v>125.66370614359172</v>
      </c>
      <c r="AI162" s="1">
        <v>3.5000000000000003E-2</v>
      </c>
      <c r="AJ162" s="1">
        <f>0.5*AI162^2*(E162+H162)/1000</f>
        <v>1.6411937500000002E-4</v>
      </c>
      <c r="AK162" s="4">
        <f>0.5*AJ162*AH162^2</f>
        <v>1.2958346446432281</v>
      </c>
      <c r="AL162" s="4"/>
      <c r="AM162" s="4">
        <f>SQRT(AK162*2/((E162+H162)/1000))</f>
        <v>3.1100180567108566</v>
      </c>
      <c r="AN162" s="1">
        <v>60</v>
      </c>
      <c r="AO162" s="2" t="s">
        <v>54</v>
      </c>
      <c r="AQ162" s="50">
        <f>E162+(Z162-AB162-F162)</f>
        <v>267.95</v>
      </c>
      <c r="AR162">
        <f>AQ162/Z162</f>
        <v>1.1164583333333333</v>
      </c>
      <c r="AS162">
        <f>I162/F162</f>
        <v>9</v>
      </c>
      <c r="AT162">
        <f>E162/(Z162-AB162-F162)</f>
        <v>0.2944444444444444</v>
      </c>
      <c r="AV162" s="50">
        <f t="shared" si="215"/>
        <v>267.95</v>
      </c>
      <c r="AW162">
        <f t="shared" si="216"/>
        <v>60.949999999999996</v>
      </c>
      <c r="AX162" s="50">
        <f t="shared" si="217"/>
        <v>207</v>
      </c>
      <c r="AY162" s="50">
        <f>F162</f>
        <v>23</v>
      </c>
      <c r="AZ162" s="50">
        <f t="shared" si="218"/>
        <v>207</v>
      </c>
      <c r="BA162" s="50">
        <f t="shared" si="219"/>
        <v>230</v>
      </c>
      <c r="BB162">
        <f t="shared" si="220"/>
        <v>1.165</v>
      </c>
      <c r="BD162">
        <f t="shared" si="221"/>
        <v>0.95833333333333326</v>
      </c>
      <c r="BF162">
        <f>(Z162-BA162)/BA162*100</f>
        <v>4.3478260869565215</v>
      </c>
    </row>
    <row r="163" spans="1:58" x14ac:dyDescent="0.3">
      <c r="A163" s="2"/>
      <c r="B163" s="2">
        <v>67</v>
      </c>
      <c r="C163" s="2" t="s">
        <v>51</v>
      </c>
      <c r="D163" s="3">
        <f t="shared" si="296"/>
        <v>9.1424999999999992E-2</v>
      </c>
      <c r="E163" s="10">
        <f t="shared" si="287"/>
        <v>91.424999999999997</v>
      </c>
      <c r="F163" s="5">
        <v>34.5</v>
      </c>
      <c r="G163" s="3">
        <f t="shared" si="297"/>
        <v>3.4499999999999998E-5</v>
      </c>
      <c r="H163" s="2">
        <f t="shared" si="288"/>
        <v>195.5</v>
      </c>
      <c r="I163" s="6">
        <v>195.5</v>
      </c>
      <c r="J163" s="7">
        <f>F163/N163</f>
        <v>0.11896551724137931</v>
      </c>
      <c r="K163" s="7">
        <f t="shared" si="289"/>
        <v>0.67413793103448272</v>
      </c>
      <c r="L163" s="8">
        <f t="shared" si="290"/>
        <v>60</v>
      </c>
      <c r="M163" s="9">
        <f t="shared" si="291"/>
        <v>0.20689655172413793</v>
      </c>
      <c r="N163" s="2">
        <v>290</v>
      </c>
      <c r="O163" s="2" t="s">
        <v>48</v>
      </c>
      <c r="P163" s="2"/>
      <c r="Q163" s="4">
        <f>H163/E163</f>
        <v>2.1383647798742138</v>
      </c>
      <c r="R163" s="4">
        <f>S163-I163</f>
        <v>69.5</v>
      </c>
      <c r="S163" s="4">
        <v>265</v>
      </c>
      <c r="T163" s="10">
        <f>R163-F163</f>
        <v>35</v>
      </c>
      <c r="U163" s="11">
        <f>(R163-F163)/F163</f>
        <v>1.0144927536231885</v>
      </c>
      <c r="V163" s="4">
        <f t="shared" si="292"/>
        <v>0.50359712230215825</v>
      </c>
      <c r="W163" s="44">
        <v>60</v>
      </c>
      <c r="X163" s="44"/>
      <c r="Y163" s="42">
        <f>AB163/Z163</f>
        <v>6.1224489795918366E-2</v>
      </c>
      <c r="Z163" s="4">
        <v>245</v>
      </c>
      <c r="AA163" s="4">
        <f t="shared" si="293"/>
        <v>20</v>
      </c>
      <c r="AB163" s="46">
        <f t="shared" si="233"/>
        <v>15</v>
      </c>
      <c r="AC163" s="52">
        <f>AB163/Z163</f>
        <v>6.1224489795918366E-2</v>
      </c>
      <c r="AD163" s="52">
        <f>AB163/F163</f>
        <v>0.43478260869565216</v>
      </c>
      <c r="AE163" s="45">
        <f>AB163+F163</f>
        <v>49.5</v>
      </c>
      <c r="AF163" s="52">
        <f>(AB163+F163)/I163</f>
        <v>0.25319693094629159</v>
      </c>
      <c r="AG163" s="1">
        <v>20</v>
      </c>
      <c r="AH163" s="10">
        <f t="shared" si="294"/>
        <v>125.66370614359172</v>
      </c>
      <c r="AI163" s="1">
        <v>3.5000000000000003E-2</v>
      </c>
      <c r="AJ163" s="1">
        <f>0.5*AI163^2*(E163+H163)/1000</f>
        <v>1.7574156250000004E-4</v>
      </c>
      <c r="AK163" s="4">
        <f t="shared" ref="AK163:AK164" si="298">0.5*AJ163*AH163^2</f>
        <v>1.3875997589634568</v>
      </c>
      <c r="AL163" s="4"/>
      <c r="AM163" s="4">
        <f>SQRT(AK163*2/((E163+H163)/1000))</f>
        <v>3.1100180567108566</v>
      </c>
      <c r="AN163" s="1">
        <v>60</v>
      </c>
      <c r="AO163" s="2" t="s">
        <v>54</v>
      </c>
      <c r="AQ163" s="50">
        <f>E163+(Z163-AB163-F163)</f>
        <v>286.92500000000001</v>
      </c>
      <c r="AR163">
        <f>AQ163/Z163</f>
        <v>1.1711224489795919</v>
      </c>
      <c r="AS163">
        <f>I163/F163</f>
        <v>5.666666666666667</v>
      </c>
      <c r="AT163">
        <f>E163/(Z163-AB163-F163)</f>
        <v>0.46764705882352942</v>
      </c>
      <c r="AV163" s="50">
        <f t="shared" si="215"/>
        <v>286.92500000000001</v>
      </c>
      <c r="AW163">
        <f t="shared" si="216"/>
        <v>91.424999999999997</v>
      </c>
      <c r="AX163" s="50">
        <f t="shared" si="217"/>
        <v>195.5</v>
      </c>
      <c r="AY163" s="50">
        <f>F163</f>
        <v>34.5</v>
      </c>
      <c r="AZ163" s="50">
        <f t="shared" si="218"/>
        <v>195.5</v>
      </c>
      <c r="BA163" s="50">
        <f t="shared" si="219"/>
        <v>230</v>
      </c>
      <c r="BB163">
        <f t="shared" si="220"/>
        <v>1.2475000000000001</v>
      </c>
      <c r="BD163">
        <f t="shared" si="221"/>
        <v>0.93877551020408168</v>
      </c>
      <c r="BF163">
        <f>(Z163-BA163)/BA163*100</f>
        <v>6.5217391304347823</v>
      </c>
    </row>
    <row r="164" spans="1:58" x14ac:dyDescent="0.3">
      <c r="A164" s="2"/>
      <c r="B164" s="2">
        <v>68</v>
      </c>
      <c r="C164" s="2" t="s">
        <v>51</v>
      </c>
      <c r="D164" s="3">
        <f t="shared" si="296"/>
        <v>0.12189999999999999</v>
      </c>
      <c r="E164" s="10">
        <f t="shared" si="287"/>
        <v>121.89999999999999</v>
      </c>
      <c r="F164" s="5">
        <v>46</v>
      </c>
      <c r="G164" s="3">
        <f t="shared" si="297"/>
        <v>4.6E-5</v>
      </c>
      <c r="H164" s="2">
        <f t="shared" si="288"/>
        <v>184</v>
      </c>
      <c r="I164" s="6">
        <v>184</v>
      </c>
      <c r="J164" s="7">
        <f>F164/N164</f>
        <v>0.15862068965517243</v>
      </c>
      <c r="K164" s="7">
        <f t="shared" si="289"/>
        <v>0.6344827586206897</v>
      </c>
      <c r="L164" s="8">
        <f t="shared" si="290"/>
        <v>60</v>
      </c>
      <c r="M164" s="9">
        <f t="shared" si="291"/>
        <v>0.20689655172413793</v>
      </c>
      <c r="N164" s="2">
        <v>290</v>
      </c>
      <c r="O164" s="2" t="s">
        <v>49</v>
      </c>
      <c r="P164" s="2"/>
      <c r="Q164" s="4">
        <f>H164/E164</f>
        <v>1.5094339622641511</v>
      </c>
      <c r="R164" s="4">
        <f>S164-I164</f>
        <v>88</v>
      </c>
      <c r="S164" s="4">
        <v>272</v>
      </c>
      <c r="T164" s="10">
        <f>R164-F164</f>
        <v>42</v>
      </c>
      <c r="U164" s="11">
        <f>(R164-F164)/F164</f>
        <v>0.91304347826086951</v>
      </c>
      <c r="V164" s="4">
        <f t="shared" si="292"/>
        <v>0.47727272727272724</v>
      </c>
      <c r="W164" s="44">
        <v>75</v>
      </c>
      <c r="X164" s="44"/>
      <c r="Y164" s="42">
        <f>AB164/Z164</f>
        <v>6.5040650406504072E-2</v>
      </c>
      <c r="Z164" s="4">
        <v>246</v>
      </c>
      <c r="AA164" s="4">
        <f t="shared" si="293"/>
        <v>26</v>
      </c>
      <c r="AB164" s="46">
        <f t="shared" si="233"/>
        <v>16</v>
      </c>
      <c r="AC164" s="52">
        <f>AB164/Z164</f>
        <v>6.5040650406504072E-2</v>
      </c>
      <c r="AD164" s="52">
        <f>AB164/F164</f>
        <v>0.34782608695652173</v>
      </c>
      <c r="AE164" s="45">
        <f>AB164+F164</f>
        <v>62</v>
      </c>
      <c r="AF164" s="52">
        <f>(AB164+F164)/I164</f>
        <v>0.33695652173913043</v>
      </c>
      <c r="AG164" s="1">
        <v>20</v>
      </c>
      <c r="AH164" s="10">
        <f t="shared" si="294"/>
        <v>125.66370614359172</v>
      </c>
      <c r="AI164" s="1">
        <v>3.5000000000000003E-2</v>
      </c>
      <c r="AJ164" s="1">
        <f>0.5*AI164^2*(E164+H164)/1000</f>
        <v>1.8736375000000003E-4</v>
      </c>
      <c r="AK164" s="4">
        <f t="shared" si="298"/>
        <v>1.4793648732836853</v>
      </c>
      <c r="AL164" s="4"/>
      <c r="AM164" s="4">
        <f>SQRT(AK164*2/((E164+H164)/1000))</f>
        <v>3.1100180567108566</v>
      </c>
      <c r="AN164" s="1">
        <v>60</v>
      </c>
      <c r="AO164" s="2" t="s">
        <v>54</v>
      </c>
      <c r="AQ164" s="50">
        <f>E164+(Z164-AB164-F164)</f>
        <v>305.89999999999998</v>
      </c>
      <c r="AR164">
        <f>AQ164/Z164</f>
        <v>1.2434959349593495</v>
      </c>
      <c r="AS164">
        <f>I164/F164</f>
        <v>4</v>
      </c>
      <c r="AT164">
        <f>E164/(Z164-AB164-F164)</f>
        <v>0.66249999999999998</v>
      </c>
      <c r="AV164" s="50">
        <f t="shared" si="215"/>
        <v>305.89999999999998</v>
      </c>
      <c r="AW164">
        <f t="shared" si="216"/>
        <v>121.89999999999998</v>
      </c>
      <c r="AX164" s="50">
        <f t="shared" si="217"/>
        <v>184</v>
      </c>
      <c r="AY164" s="50">
        <f>F164</f>
        <v>46</v>
      </c>
      <c r="AZ164" s="50">
        <f t="shared" si="218"/>
        <v>184</v>
      </c>
      <c r="BA164" s="50">
        <f t="shared" si="219"/>
        <v>230</v>
      </c>
      <c r="BB164">
        <f t="shared" si="220"/>
        <v>1.3299999999999998</v>
      </c>
      <c r="BD164">
        <f t="shared" si="221"/>
        <v>0.93495934959349603</v>
      </c>
      <c r="BF164">
        <f>(Z164-BA164)/BA164*100</f>
        <v>6.9565217391304346</v>
      </c>
    </row>
    <row r="165" spans="1:58" x14ac:dyDescent="0.3">
      <c r="A165" s="28"/>
      <c r="B165" s="28"/>
      <c r="C165" s="28"/>
      <c r="D165" s="29"/>
      <c r="E165" s="30"/>
      <c r="F165" s="31"/>
      <c r="G165" s="29"/>
      <c r="H165" s="28"/>
      <c r="I165" s="32"/>
      <c r="J165" s="33"/>
      <c r="K165" s="33"/>
      <c r="L165" s="34"/>
      <c r="M165" s="35"/>
      <c r="N165" s="28"/>
      <c r="O165" s="28"/>
      <c r="P165" s="28"/>
      <c r="Q165" s="31"/>
      <c r="R165" s="31"/>
      <c r="S165" s="31"/>
      <c r="T165" s="30"/>
      <c r="U165" s="36"/>
      <c r="V165" s="31"/>
      <c r="W165" s="31"/>
      <c r="X165" s="31"/>
      <c r="Y165" s="42"/>
      <c r="Z165" s="31"/>
      <c r="AA165" s="31"/>
      <c r="AB165" s="46"/>
      <c r="AC165" s="52"/>
      <c r="AD165" s="52"/>
      <c r="AE165" s="45"/>
      <c r="AF165" s="52"/>
      <c r="AG165" s="37"/>
      <c r="AH165" s="30"/>
      <c r="AI165" s="37"/>
      <c r="AJ165" s="37"/>
      <c r="AK165" s="31"/>
      <c r="AL165" s="31"/>
      <c r="AM165" s="31"/>
      <c r="AN165" s="37"/>
      <c r="AO165" s="28"/>
      <c r="AQ165" s="50"/>
      <c r="AV165" s="50"/>
      <c r="AX165" s="50"/>
      <c r="AY165" s="50"/>
      <c r="AZ165" s="50"/>
      <c r="BA165" s="50"/>
    </row>
    <row r="166" spans="1:58" x14ac:dyDescent="0.3">
      <c r="A166" s="2">
        <v>18</v>
      </c>
      <c r="B166" s="1">
        <v>69</v>
      </c>
      <c r="C166" s="2" t="s">
        <v>51</v>
      </c>
      <c r="D166" s="3">
        <f t="shared" ref="D166:D169" si="299">2.65*(9.8*1000)*G166/9.8</f>
        <v>3.0474999999999999E-2</v>
      </c>
      <c r="E166" s="10">
        <f t="shared" ref="E166:E169" si="300">D166*1000</f>
        <v>30.474999999999998</v>
      </c>
      <c r="F166" s="5">
        <v>11.5</v>
      </c>
      <c r="G166" s="3">
        <f t="shared" ref="G166:G169" si="301">F166*10^-6</f>
        <v>1.15E-5</v>
      </c>
      <c r="H166" s="2">
        <f t="shared" ref="H166:H169" si="302">I166*1</f>
        <v>218.5</v>
      </c>
      <c r="I166" s="6">
        <v>218.5</v>
      </c>
      <c r="J166" s="7">
        <f>F166/N166</f>
        <v>3.9655172413793106E-2</v>
      </c>
      <c r="K166" s="7">
        <f t="shared" ref="K166:K169" si="303">I166/N166</f>
        <v>0.75344827586206897</v>
      </c>
      <c r="L166" s="8">
        <f t="shared" ref="L166:L169" si="304">N166-I166-F166</f>
        <v>60</v>
      </c>
      <c r="M166" s="9">
        <f t="shared" ref="M166:M169" si="305">L166/N166</f>
        <v>0.20689655172413793</v>
      </c>
      <c r="N166" s="2">
        <v>290</v>
      </c>
      <c r="O166" s="1" t="s">
        <v>46</v>
      </c>
      <c r="P166" s="1"/>
      <c r="Q166" s="4">
        <f>H166/E166</f>
        <v>7.1698113207547172</v>
      </c>
      <c r="R166" s="4">
        <f>S166-I166</f>
        <v>21.5</v>
      </c>
      <c r="S166" s="4">
        <v>240</v>
      </c>
      <c r="T166" s="10">
        <f>R166-F166</f>
        <v>10</v>
      </c>
      <c r="U166" s="11">
        <f>(R166-F166)/F166</f>
        <v>0.86956521739130432</v>
      </c>
      <c r="V166" s="4">
        <f t="shared" ref="V166:V169" si="306">U166/(1+U166)</f>
        <v>0.46511627906976744</v>
      </c>
      <c r="W166" s="44">
        <v>30</v>
      </c>
      <c r="X166" s="44"/>
      <c r="Y166" s="42">
        <f>AB166/Z166</f>
        <v>4.329004329004329E-3</v>
      </c>
      <c r="Z166" s="4">
        <v>231</v>
      </c>
      <c r="AA166" s="4">
        <f t="shared" ref="AA166:AA169" si="307">S166-Z166</f>
        <v>9</v>
      </c>
      <c r="AB166" s="46">
        <f t="shared" si="233"/>
        <v>1</v>
      </c>
      <c r="AC166" s="52">
        <f>AB166/Z166</f>
        <v>4.329004329004329E-3</v>
      </c>
      <c r="AD166" s="52">
        <f>AB166/F166</f>
        <v>8.6956521739130432E-2</v>
      </c>
      <c r="AE166" s="45">
        <f>AB166+F166</f>
        <v>12.5</v>
      </c>
      <c r="AF166" s="52">
        <f>(AB166+F166)/I166</f>
        <v>5.7208237986270026E-2</v>
      </c>
      <c r="AG166" s="1">
        <v>50</v>
      </c>
      <c r="AH166" s="10">
        <f t="shared" ref="AH166:AH169" si="308">2*PI()*AG166</f>
        <v>314.15926535897933</v>
      </c>
      <c r="AI166" s="1">
        <v>3.5000000000000003E-2</v>
      </c>
      <c r="AJ166" s="1">
        <f>0.5*AI166^2*(E166+H166)/1000</f>
        <v>1.5249718750000001E-4</v>
      </c>
      <c r="AK166" s="4">
        <f t="shared" ref="AK166" si="309">0.5*AJ166*AH166^2</f>
        <v>7.5254345645187461</v>
      </c>
      <c r="AL166" s="4"/>
      <c r="AM166" s="4">
        <f>SQRT(AK166*2/((E166+H166)/1000))</f>
        <v>7.7750451417771416</v>
      </c>
      <c r="AN166" s="1">
        <v>60</v>
      </c>
      <c r="AO166" s="2" t="s">
        <v>56</v>
      </c>
      <c r="AQ166" s="50">
        <f>E166+(Z166-AB166-F166)</f>
        <v>248.97499999999999</v>
      </c>
      <c r="AR166">
        <f>AQ166/Z166</f>
        <v>1.0778138528138528</v>
      </c>
      <c r="AS166">
        <f>I166/F166</f>
        <v>19</v>
      </c>
      <c r="AT166">
        <f>E166/(Z166-AB166-F166)</f>
        <v>0.13947368421052631</v>
      </c>
      <c r="AV166" s="50">
        <f t="shared" si="215"/>
        <v>248.97499999999999</v>
      </c>
      <c r="AW166">
        <f t="shared" si="216"/>
        <v>30.474999999999994</v>
      </c>
      <c r="AX166" s="50">
        <f t="shared" si="217"/>
        <v>218.5</v>
      </c>
      <c r="AY166" s="50">
        <f>F166</f>
        <v>11.5</v>
      </c>
      <c r="AZ166" s="50">
        <f t="shared" si="218"/>
        <v>218.5</v>
      </c>
      <c r="BA166" s="50">
        <f t="shared" si="219"/>
        <v>230</v>
      </c>
      <c r="BB166">
        <f t="shared" si="220"/>
        <v>1.0825</v>
      </c>
      <c r="BD166">
        <f t="shared" si="221"/>
        <v>0.9956709956709956</v>
      </c>
      <c r="BF166">
        <f>(Z166-BA166)/BA166*100</f>
        <v>0.43478260869565216</v>
      </c>
    </row>
    <row r="167" spans="1:58" x14ac:dyDescent="0.3">
      <c r="A167" s="2"/>
      <c r="B167" s="2">
        <v>70</v>
      </c>
      <c r="C167" s="2" t="s">
        <v>51</v>
      </c>
      <c r="D167" s="3">
        <f t="shared" si="299"/>
        <v>6.0949999999999997E-2</v>
      </c>
      <c r="E167" s="10">
        <f t="shared" si="300"/>
        <v>60.949999999999996</v>
      </c>
      <c r="F167" s="5">
        <v>23</v>
      </c>
      <c r="G167" s="3">
        <f t="shared" si="301"/>
        <v>2.3E-5</v>
      </c>
      <c r="H167" s="2">
        <f t="shared" si="302"/>
        <v>207</v>
      </c>
      <c r="I167" s="6">
        <v>207</v>
      </c>
      <c r="J167" s="7">
        <f>F167/N167</f>
        <v>7.9310344827586213E-2</v>
      </c>
      <c r="K167" s="7">
        <f t="shared" si="303"/>
        <v>0.71379310344827585</v>
      </c>
      <c r="L167" s="8">
        <f t="shared" si="304"/>
        <v>60</v>
      </c>
      <c r="M167" s="9">
        <f t="shared" si="305"/>
        <v>0.20689655172413793</v>
      </c>
      <c r="N167" s="2">
        <v>290</v>
      </c>
      <c r="O167" s="2" t="s">
        <v>47</v>
      </c>
      <c r="P167" s="2"/>
      <c r="Q167" s="4">
        <f>H167/E167</f>
        <v>3.3962264150943398</v>
      </c>
      <c r="R167" s="4">
        <f>S167-I167</f>
        <v>48</v>
      </c>
      <c r="S167" s="4">
        <v>255</v>
      </c>
      <c r="T167" s="10">
        <f>R167-F167</f>
        <v>25</v>
      </c>
      <c r="U167" s="11">
        <f>(R167-F167)/F167</f>
        <v>1.0869565217391304</v>
      </c>
      <c r="V167" s="4">
        <f t="shared" si="306"/>
        <v>0.52083333333333337</v>
      </c>
      <c r="W167" s="44">
        <v>45</v>
      </c>
      <c r="X167" s="44"/>
      <c r="Y167" s="42">
        <f>AB167/Z167</f>
        <v>1.2875536480686695E-2</v>
      </c>
      <c r="Z167" s="4">
        <v>233</v>
      </c>
      <c r="AA167" s="4">
        <f t="shared" si="307"/>
        <v>22</v>
      </c>
      <c r="AB167" s="46">
        <f t="shared" si="233"/>
        <v>3</v>
      </c>
      <c r="AC167" s="52">
        <f>AB167/Z167</f>
        <v>1.2875536480686695E-2</v>
      </c>
      <c r="AD167" s="52">
        <f>AB167/F167</f>
        <v>0.13043478260869565</v>
      </c>
      <c r="AE167" s="45">
        <f>AB167+F167</f>
        <v>26</v>
      </c>
      <c r="AF167" s="52">
        <f>(AB167+F167)/I167</f>
        <v>0.12560386473429952</v>
      </c>
      <c r="AG167" s="1">
        <v>50</v>
      </c>
      <c r="AH167" s="10">
        <f t="shared" si="308"/>
        <v>314.15926535897933</v>
      </c>
      <c r="AI167" s="1">
        <v>3.5000000000000003E-2</v>
      </c>
      <c r="AJ167" s="1">
        <f>0.5*AI167^2*(E167+H167)/1000</f>
        <v>1.6411937500000002E-4</v>
      </c>
      <c r="AK167" s="4">
        <f>0.5*AJ167*AH167^2</f>
        <v>8.098966529020176</v>
      </c>
      <c r="AL167" s="4"/>
      <c r="AM167" s="4">
        <f>SQRT(AK167*2/((E167+H167)/1000))</f>
        <v>7.7750451417771425</v>
      </c>
      <c r="AN167" s="1">
        <v>60</v>
      </c>
      <c r="AO167" s="2" t="s">
        <v>56</v>
      </c>
      <c r="AQ167" s="50">
        <f>E167+(Z167-AB167-F167)</f>
        <v>267.95</v>
      </c>
      <c r="AR167">
        <f>AQ167/Z167</f>
        <v>1.1499999999999999</v>
      </c>
      <c r="AS167">
        <f>I167/F167</f>
        <v>9</v>
      </c>
      <c r="AT167">
        <f>E167/(Z167-AB167-F167)</f>
        <v>0.2944444444444444</v>
      </c>
      <c r="AV167" s="50">
        <f t="shared" si="215"/>
        <v>267.95</v>
      </c>
      <c r="AW167">
        <f t="shared" si="216"/>
        <v>60.949999999999996</v>
      </c>
      <c r="AX167" s="50">
        <f t="shared" si="217"/>
        <v>207</v>
      </c>
      <c r="AY167" s="50">
        <f>F167</f>
        <v>23</v>
      </c>
      <c r="AZ167" s="50">
        <f t="shared" si="218"/>
        <v>207</v>
      </c>
      <c r="BA167" s="50">
        <f t="shared" si="219"/>
        <v>230</v>
      </c>
      <c r="BB167">
        <f t="shared" si="220"/>
        <v>1.165</v>
      </c>
      <c r="BD167">
        <f t="shared" si="221"/>
        <v>0.98712446351931316</v>
      </c>
      <c r="BF167">
        <f>(Z167-BA167)/BA167*100</f>
        <v>1.3043478260869565</v>
      </c>
    </row>
    <row r="168" spans="1:58" x14ac:dyDescent="0.3">
      <c r="A168" s="2"/>
      <c r="B168" s="2">
        <v>71</v>
      </c>
      <c r="C168" s="2" t="s">
        <v>51</v>
      </c>
      <c r="D168" s="3">
        <f t="shared" si="299"/>
        <v>9.1424999999999992E-2</v>
      </c>
      <c r="E168" s="10">
        <f t="shared" si="300"/>
        <v>91.424999999999997</v>
      </c>
      <c r="F168" s="5">
        <v>34.5</v>
      </c>
      <c r="G168" s="3">
        <f t="shared" si="301"/>
        <v>3.4499999999999998E-5</v>
      </c>
      <c r="H168" s="2">
        <f t="shared" si="302"/>
        <v>195.5</v>
      </c>
      <c r="I168" s="6">
        <v>195.5</v>
      </c>
      <c r="J168" s="7">
        <f>F168/N168</f>
        <v>0.11896551724137931</v>
      </c>
      <c r="K168" s="7">
        <f t="shared" si="303"/>
        <v>0.67413793103448272</v>
      </c>
      <c r="L168" s="8">
        <f t="shared" si="304"/>
        <v>60</v>
      </c>
      <c r="M168" s="9">
        <f t="shared" si="305"/>
        <v>0.20689655172413793</v>
      </c>
      <c r="N168" s="2">
        <v>290</v>
      </c>
      <c r="O168" s="2" t="s">
        <v>48</v>
      </c>
      <c r="P168" s="2"/>
      <c r="Q168" s="4">
        <f>H168/E168</f>
        <v>2.1383647798742138</v>
      </c>
      <c r="R168" s="4">
        <f>S168-I168</f>
        <v>64.5</v>
      </c>
      <c r="S168" s="4">
        <v>260</v>
      </c>
      <c r="T168" s="10">
        <f>R168-F168</f>
        <v>30</v>
      </c>
      <c r="U168" s="11">
        <f>(R168-F168)/F168</f>
        <v>0.86956521739130432</v>
      </c>
      <c r="V168" s="4">
        <f t="shared" si="306"/>
        <v>0.46511627906976744</v>
      </c>
      <c r="W168" s="44">
        <v>60</v>
      </c>
      <c r="X168" s="44"/>
      <c r="Y168" s="42">
        <f>AB168/Z168</f>
        <v>1.2875536480686695E-2</v>
      </c>
      <c r="Z168" s="4">
        <v>233</v>
      </c>
      <c r="AA168" s="4">
        <f t="shared" si="307"/>
        <v>27</v>
      </c>
      <c r="AB168" s="46">
        <f t="shared" si="233"/>
        <v>3</v>
      </c>
      <c r="AC168" s="52">
        <f>AB168/Z168</f>
        <v>1.2875536480686695E-2</v>
      </c>
      <c r="AD168" s="52">
        <f>AB168/F168</f>
        <v>8.6956521739130432E-2</v>
      </c>
      <c r="AE168" s="45">
        <f>AB168+F168</f>
        <v>37.5</v>
      </c>
      <c r="AF168" s="52">
        <f>(AB168+F168)/I168</f>
        <v>0.1918158567774936</v>
      </c>
      <c r="AG168" s="1">
        <v>50</v>
      </c>
      <c r="AH168" s="10">
        <f t="shared" si="308"/>
        <v>314.15926535897933</v>
      </c>
      <c r="AI168" s="1">
        <v>3.5000000000000003E-2</v>
      </c>
      <c r="AJ168" s="1">
        <f>0.5*AI168^2*(E168+H168)/1000</f>
        <v>1.7574156250000004E-4</v>
      </c>
      <c r="AK168" s="4">
        <f t="shared" ref="AK168:AK169" si="310">0.5*AJ168*AH168^2</f>
        <v>8.672498493521605</v>
      </c>
      <c r="AL168" s="4"/>
      <c r="AM168" s="4">
        <f>SQRT(AK168*2/((E168+H168)/1000))</f>
        <v>7.7750451417771425</v>
      </c>
      <c r="AN168" s="1">
        <v>60</v>
      </c>
      <c r="AO168" s="2" t="s">
        <v>56</v>
      </c>
      <c r="AQ168" s="50">
        <f>E168+(Z168-AB168-F168)</f>
        <v>286.92500000000001</v>
      </c>
      <c r="AR168">
        <f>AQ168/Z168</f>
        <v>1.2314377682403435</v>
      </c>
      <c r="AS168">
        <f>I168/F168</f>
        <v>5.666666666666667</v>
      </c>
      <c r="AT168">
        <f>E168/(Z168-AB168-F168)</f>
        <v>0.46764705882352942</v>
      </c>
      <c r="AV168" s="50">
        <f t="shared" si="215"/>
        <v>286.92500000000001</v>
      </c>
      <c r="AW168">
        <f t="shared" si="216"/>
        <v>91.424999999999997</v>
      </c>
      <c r="AX168" s="50">
        <f t="shared" si="217"/>
        <v>195.5</v>
      </c>
      <c r="AY168" s="50">
        <f>F168</f>
        <v>34.5</v>
      </c>
      <c r="AZ168" s="50">
        <f t="shared" si="218"/>
        <v>195.5</v>
      </c>
      <c r="BA168" s="50">
        <f t="shared" si="219"/>
        <v>230</v>
      </c>
      <c r="BB168">
        <f t="shared" si="220"/>
        <v>1.2475000000000001</v>
      </c>
      <c r="BD168">
        <f t="shared" si="221"/>
        <v>0.98712446351931338</v>
      </c>
      <c r="BF168">
        <f>(Z168-BA168)/BA168*100</f>
        <v>1.3043478260869565</v>
      </c>
    </row>
    <row r="169" spans="1:58" x14ac:dyDescent="0.3">
      <c r="A169" s="2"/>
      <c r="B169" s="2">
        <v>72</v>
      </c>
      <c r="C169" s="2" t="s">
        <v>51</v>
      </c>
      <c r="D169" s="3">
        <f t="shared" si="299"/>
        <v>0.12189999999999999</v>
      </c>
      <c r="E169" s="10">
        <f t="shared" si="300"/>
        <v>121.89999999999999</v>
      </c>
      <c r="F169" s="5">
        <v>46</v>
      </c>
      <c r="G169" s="3">
        <f t="shared" si="301"/>
        <v>4.6E-5</v>
      </c>
      <c r="H169" s="2">
        <f t="shared" si="302"/>
        <v>184</v>
      </c>
      <c r="I169" s="6">
        <v>184</v>
      </c>
      <c r="J169" s="7">
        <f>F169/N169</f>
        <v>0.15862068965517243</v>
      </c>
      <c r="K169" s="7">
        <f t="shared" si="303"/>
        <v>0.6344827586206897</v>
      </c>
      <c r="L169" s="8">
        <f t="shared" si="304"/>
        <v>60</v>
      </c>
      <c r="M169" s="9">
        <f t="shared" si="305"/>
        <v>0.20689655172413793</v>
      </c>
      <c r="N169" s="2">
        <v>290</v>
      </c>
      <c r="O169" s="2" t="s">
        <v>49</v>
      </c>
      <c r="P169" s="2"/>
      <c r="Q169" s="4">
        <f>H169/E169</f>
        <v>1.5094339622641511</v>
      </c>
      <c r="R169" s="4">
        <f>S169-I169</f>
        <v>86</v>
      </c>
      <c r="S169" s="4">
        <v>270</v>
      </c>
      <c r="T169" s="10">
        <f>R169-F169</f>
        <v>40</v>
      </c>
      <c r="U169" s="11">
        <f>(R169-F169)/F169</f>
        <v>0.86956521739130432</v>
      </c>
      <c r="V169" s="4">
        <f t="shared" si="306"/>
        <v>0.46511627906976744</v>
      </c>
      <c r="W169" s="44">
        <v>75</v>
      </c>
      <c r="X169" s="44"/>
      <c r="Y169" s="42">
        <f>AB169/Z169</f>
        <v>2.1276595744680851E-2</v>
      </c>
      <c r="Z169" s="4">
        <v>235</v>
      </c>
      <c r="AA169" s="4">
        <f t="shared" si="307"/>
        <v>35</v>
      </c>
      <c r="AB169" s="46">
        <f t="shared" si="233"/>
        <v>5</v>
      </c>
      <c r="AC169" s="52">
        <f>AB169/Z169</f>
        <v>2.1276595744680851E-2</v>
      </c>
      <c r="AD169" s="52">
        <f>AB169/F169</f>
        <v>0.10869565217391304</v>
      </c>
      <c r="AE169" s="45">
        <f>AB169+F169</f>
        <v>51</v>
      </c>
      <c r="AF169" s="52">
        <f>(AB169+F169)/I169</f>
        <v>0.27717391304347827</v>
      </c>
      <c r="AG169" s="1">
        <v>50</v>
      </c>
      <c r="AH169" s="10">
        <f t="shared" si="308"/>
        <v>314.15926535897933</v>
      </c>
      <c r="AI169" s="1">
        <v>3.5000000000000003E-2</v>
      </c>
      <c r="AJ169" s="1">
        <f>0.5*AI169^2*(E169+H169)/1000</f>
        <v>1.8736375000000003E-4</v>
      </c>
      <c r="AK169" s="4">
        <f t="shared" si="310"/>
        <v>9.2460304580230321</v>
      </c>
      <c r="AL169" s="4"/>
      <c r="AM169" s="4">
        <f>SQRT(AK169*2/((E169+H169)/1000))</f>
        <v>7.7750451417771416</v>
      </c>
      <c r="AN169" s="1">
        <v>60</v>
      </c>
      <c r="AO169" s="2" t="s">
        <v>56</v>
      </c>
      <c r="AQ169" s="50">
        <f>E169+(Z169-AB169-F169)</f>
        <v>305.89999999999998</v>
      </c>
      <c r="AR169">
        <f>AQ169/Z169</f>
        <v>1.3017021276595744</v>
      </c>
      <c r="AS169">
        <f>I169/F169</f>
        <v>4</v>
      </c>
      <c r="AT169">
        <f>E169/(Z169-AB169-F169)</f>
        <v>0.66249999999999998</v>
      </c>
      <c r="AV169" s="50">
        <f t="shared" si="215"/>
        <v>305.89999999999998</v>
      </c>
      <c r="AW169">
        <f t="shared" si="216"/>
        <v>121.89999999999998</v>
      </c>
      <c r="AX169" s="50">
        <f t="shared" si="217"/>
        <v>184</v>
      </c>
      <c r="AY169" s="50">
        <f>F169</f>
        <v>46</v>
      </c>
      <c r="AZ169" s="50">
        <f t="shared" si="218"/>
        <v>184</v>
      </c>
      <c r="BA169" s="50">
        <f t="shared" si="219"/>
        <v>230</v>
      </c>
      <c r="BB169">
        <f t="shared" si="220"/>
        <v>1.3299999999999998</v>
      </c>
      <c r="BD169">
        <f t="shared" si="221"/>
        <v>0.97872340425531923</v>
      </c>
      <c r="BF169">
        <f>(Z169-BA169)/BA169*100</f>
        <v>2.1739130434782608</v>
      </c>
    </row>
    <row r="170" spans="1:58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42"/>
      <c r="Z170" s="28"/>
      <c r="AA170" s="28"/>
      <c r="AB170" s="46"/>
      <c r="AC170" s="52"/>
      <c r="AD170" s="52"/>
      <c r="AE170" s="45"/>
      <c r="AF170" s="52"/>
      <c r="AG170" s="28"/>
      <c r="AH170" s="28"/>
      <c r="AI170" s="28"/>
      <c r="AJ170" s="28"/>
      <c r="AK170" s="28"/>
      <c r="AL170" s="28"/>
      <c r="AM170" s="28"/>
      <c r="AN170" s="28"/>
      <c r="AO170" s="28"/>
      <c r="AQ170" s="50"/>
      <c r="AV170" s="50"/>
      <c r="AX170" s="50"/>
      <c r="AY170" s="50"/>
      <c r="AZ170" s="50"/>
      <c r="BA170" s="50"/>
    </row>
    <row r="171" spans="1:58" x14ac:dyDescent="0.3">
      <c r="A171" s="2">
        <v>19</v>
      </c>
      <c r="B171" s="1">
        <v>73</v>
      </c>
      <c r="C171" s="2" t="s">
        <v>51</v>
      </c>
      <c r="D171" s="3">
        <f t="shared" ref="D171:D174" si="311">2.65*(9.8*1000)*G171/9.8</f>
        <v>3.0474999999999999E-2</v>
      </c>
      <c r="E171" s="10">
        <f t="shared" ref="E171:E174" si="312">D171*1000</f>
        <v>30.474999999999998</v>
      </c>
      <c r="F171" s="5">
        <v>11.5</v>
      </c>
      <c r="G171" s="3">
        <f t="shared" ref="G171:G174" si="313">F171*10^-6</f>
        <v>1.15E-5</v>
      </c>
      <c r="H171" s="2">
        <f t="shared" ref="H171:H174" si="314">I171*1</f>
        <v>218.5</v>
      </c>
      <c r="I171" s="6">
        <v>218.5</v>
      </c>
      <c r="J171" s="7">
        <f>F171/N171</f>
        <v>3.9655172413793106E-2</v>
      </c>
      <c r="K171" s="7">
        <f t="shared" ref="K171:K174" si="315">I171/N171</f>
        <v>0.75344827586206897</v>
      </c>
      <c r="L171" s="8">
        <f t="shared" ref="L171:L174" si="316">N171-I171-F171</f>
        <v>60</v>
      </c>
      <c r="M171" s="9">
        <f t="shared" ref="M171:M174" si="317">L171/N171</f>
        <v>0.20689655172413793</v>
      </c>
      <c r="N171" s="2">
        <v>290</v>
      </c>
      <c r="O171" s="1" t="s">
        <v>46</v>
      </c>
      <c r="P171" s="1"/>
      <c r="Q171" s="4">
        <f>H171/E171</f>
        <v>7.1698113207547172</v>
      </c>
      <c r="R171" s="4">
        <f>S171-I171</f>
        <v>23.5</v>
      </c>
      <c r="S171" s="4">
        <v>242</v>
      </c>
      <c r="T171" s="10">
        <f>R171-F171</f>
        <v>12</v>
      </c>
      <c r="U171" s="11">
        <f>(R171-F171)/F171</f>
        <v>1.0434782608695652</v>
      </c>
      <c r="V171" s="4">
        <f t="shared" ref="V171:V174" si="318">U171/(1+U171)</f>
        <v>0.51063829787234039</v>
      </c>
      <c r="W171" s="44">
        <v>30</v>
      </c>
      <c r="X171" s="44"/>
      <c r="Y171" s="42">
        <f>AB171/Z171</f>
        <v>8.6206896551724137E-3</v>
      </c>
      <c r="Z171" s="4">
        <v>232</v>
      </c>
      <c r="AA171" s="4">
        <f t="shared" ref="AA171:AA174" si="319">S171-Z171</f>
        <v>10</v>
      </c>
      <c r="AB171" s="46">
        <f t="shared" si="233"/>
        <v>2</v>
      </c>
      <c r="AC171" s="52">
        <f>AB171/Z171</f>
        <v>8.6206896551724137E-3</v>
      </c>
      <c r="AD171" s="52">
        <f>AB171/F171</f>
        <v>0.17391304347826086</v>
      </c>
      <c r="AE171" s="45">
        <f>AB171+F171</f>
        <v>13.5</v>
      </c>
      <c r="AF171" s="52">
        <f>(AB171+F171)/I171</f>
        <v>6.1784897025171627E-2</v>
      </c>
      <c r="AG171" s="1">
        <v>50</v>
      </c>
      <c r="AH171" s="10">
        <f t="shared" ref="AH171:AH174" si="320">2*PI()*AG171</f>
        <v>314.15926535897933</v>
      </c>
      <c r="AI171" s="1">
        <v>3.5000000000000003E-2</v>
      </c>
      <c r="AJ171" s="1">
        <f>0.5*AI171^2*(E171+H171)/1000</f>
        <v>1.5249718750000001E-4</v>
      </c>
      <c r="AK171" s="4">
        <f t="shared" ref="AK171" si="321">0.5*AJ171*AH171^2</f>
        <v>7.5254345645187461</v>
      </c>
      <c r="AL171" s="4"/>
      <c r="AM171" s="4">
        <f>SQRT(AK171*2/((E171+H171)/1000))</f>
        <v>7.7750451417771416</v>
      </c>
      <c r="AN171" s="1">
        <v>60</v>
      </c>
      <c r="AO171" s="2" t="s">
        <v>55</v>
      </c>
      <c r="AQ171" s="50">
        <f>E171+(Z171-AB171-F171)</f>
        <v>248.97499999999999</v>
      </c>
      <c r="AR171">
        <f>AQ171/Z171</f>
        <v>1.0731681034482758</v>
      </c>
      <c r="AS171">
        <f>I171/F171</f>
        <v>19</v>
      </c>
      <c r="AT171">
        <f>E171/(Z171-AB171-F171)</f>
        <v>0.13947368421052631</v>
      </c>
      <c r="AV171" s="50">
        <f t="shared" si="215"/>
        <v>248.97499999999999</v>
      </c>
      <c r="AW171">
        <f t="shared" si="216"/>
        <v>30.474999999999994</v>
      </c>
      <c r="AX171" s="50">
        <f t="shared" si="217"/>
        <v>218.5</v>
      </c>
      <c r="AY171" s="50">
        <f>F171</f>
        <v>11.5</v>
      </c>
      <c r="AZ171" s="50">
        <f t="shared" si="218"/>
        <v>218.5</v>
      </c>
      <c r="BA171" s="50">
        <f t="shared" si="219"/>
        <v>230</v>
      </c>
      <c r="BB171">
        <f t="shared" si="220"/>
        <v>1.0825</v>
      </c>
      <c r="BD171">
        <f t="shared" si="221"/>
        <v>0.99137931034482751</v>
      </c>
      <c r="BF171">
        <f>(Z171-BA171)/BA171*100</f>
        <v>0.86956521739130432</v>
      </c>
    </row>
    <row r="172" spans="1:58" x14ac:dyDescent="0.3">
      <c r="A172" s="2"/>
      <c r="B172" s="2">
        <v>74</v>
      </c>
      <c r="C172" s="2" t="s">
        <v>51</v>
      </c>
      <c r="D172" s="3">
        <f t="shared" si="311"/>
        <v>6.0949999999999997E-2</v>
      </c>
      <c r="E172" s="10">
        <f t="shared" si="312"/>
        <v>60.949999999999996</v>
      </c>
      <c r="F172" s="5">
        <v>23</v>
      </c>
      <c r="G172" s="3">
        <f t="shared" si="313"/>
        <v>2.3E-5</v>
      </c>
      <c r="H172" s="2">
        <f t="shared" si="314"/>
        <v>207</v>
      </c>
      <c r="I172" s="6">
        <v>207</v>
      </c>
      <c r="J172" s="7">
        <f>F172/N172</f>
        <v>7.9310344827586213E-2</v>
      </c>
      <c r="K172" s="7">
        <f t="shared" si="315"/>
        <v>0.71379310344827585</v>
      </c>
      <c r="L172" s="8">
        <f t="shared" si="316"/>
        <v>60</v>
      </c>
      <c r="M172" s="9">
        <f t="shared" si="317"/>
        <v>0.20689655172413793</v>
      </c>
      <c r="N172" s="2">
        <v>290</v>
      </c>
      <c r="O172" s="2" t="s">
        <v>47</v>
      </c>
      <c r="P172" s="2"/>
      <c r="Q172" s="4">
        <f>H172/E172</f>
        <v>3.3962264150943398</v>
      </c>
      <c r="R172" s="4">
        <f>S172-I172</f>
        <v>48</v>
      </c>
      <c r="S172" s="4">
        <v>255</v>
      </c>
      <c r="T172" s="10">
        <f>R172-F172</f>
        <v>25</v>
      </c>
      <c r="U172" s="11">
        <f>(R172-F172)/F172</f>
        <v>1.0869565217391304</v>
      </c>
      <c r="V172" s="4">
        <f t="shared" si="318"/>
        <v>0.52083333333333337</v>
      </c>
      <c r="W172" s="44">
        <v>45</v>
      </c>
      <c r="X172" s="44"/>
      <c r="Y172" s="42">
        <f>AB172/Z172</f>
        <v>1.2875536480686695E-2</v>
      </c>
      <c r="Z172" s="4">
        <v>233</v>
      </c>
      <c r="AA172" s="4">
        <f t="shared" si="319"/>
        <v>22</v>
      </c>
      <c r="AB172" s="46">
        <f t="shared" si="233"/>
        <v>3</v>
      </c>
      <c r="AC172" s="52">
        <f>AB172/Z172</f>
        <v>1.2875536480686695E-2</v>
      </c>
      <c r="AD172" s="52">
        <f>AB172/F172</f>
        <v>0.13043478260869565</v>
      </c>
      <c r="AE172" s="45">
        <f>AB172+F172</f>
        <v>26</v>
      </c>
      <c r="AF172" s="52">
        <f>(AB172+F172)/I172</f>
        <v>0.12560386473429952</v>
      </c>
      <c r="AG172" s="1">
        <v>50</v>
      </c>
      <c r="AH172" s="10">
        <f t="shared" si="320"/>
        <v>314.15926535897933</v>
      </c>
      <c r="AI172" s="1">
        <v>3.5000000000000003E-2</v>
      </c>
      <c r="AJ172" s="1">
        <f>0.5*AI172^2*(E172+H172)/1000</f>
        <v>1.6411937500000002E-4</v>
      </c>
      <c r="AK172" s="4">
        <f>0.5*AJ172*AH172^2</f>
        <v>8.098966529020176</v>
      </c>
      <c r="AL172" s="4"/>
      <c r="AM172" s="4">
        <f>SQRT(AK172*2/((E172+H172)/1000))</f>
        <v>7.7750451417771425</v>
      </c>
      <c r="AN172" s="1">
        <v>60</v>
      </c>
      <c r="AO172" s="2" t="s">
        <v>55</v>
      </c>
      <c r="AQ172" s="50">
        <f>E172+(Z172-AB172-F172)</f>
        <v>267.95</v>
      </c>
      <c r="AR172">
        <f>AQ172/Z172</f>
        <v>1.1499999999999999</v>
      </c>
      <c r="AS172">
        <f>I172/F172</f>
        <v>9</v>
      </c>
      <c r="AT172">
        <f>E172/(Z172-AB172-F172)</f>
        <v>0.2944444444444444</v>
      </c>
      <c r="AV172" s="50">
        <f t="shared" si="215"/>
        <v>267.95</v>
      </c>
      <c r="AW172">
        <f t="shared" si="216"/>
        <v>60.949999999999996</v>
      </c>
      <c r="AX172" s="50">
        <f t="shared" si="217"/>
        <v>207</v>
      </c>
      <c r="AY172" s="50">
        <f>F172</f>
        <v>23</v>
      </c>
      <c r="AZ172" s="50">
        <f t="shared" si="218"/>
        <v>207</v>
      </c>
      <c r="BA172" s="50">
        <f t="shared" si="219"/>
        <v>230</v>
      </c>
      <c r="BB172">
        <f t="shared" si="220"/>
        <v>1.165</v>
      </c>
      <c r="BD172">
        <f t="shared" si="221"/>
        <v>0.98712446351931316</v>
      </c>
      <c r="BF172">
        <f>(Z172-BA172)/BA172*100</f>
        <v>1.3043478260869565</v>
      </c>
    </row>
    <row r="173" spans="1:58" x14ac:dyDescent="0.3">
      <c r="A173" s="2"/>
      <c r="B173" s="2">
        <v>75</v>
      </c>
      <c r="C173" s="2" t="s">
        <v>51</v>
      </c>
      <c r="D173" s="3">
        <f t="shared" si="311"/>
        <v>9.1424999999999992E-2</v>
      </c>
      <c r="E173" s="10">
        <f t="shared" si="312"/>
        <v>91.424999999999997</v>
      </c>
      <c r="F173" s="5">
        <v>34.5</v>
      </c>
      <c r="G173" s="3">
        <f t="shared" si="313"/>
        <v>3.4499999999999998E-5</v>
      </c>
      <c r="H173" s="2">
        <f t="shared" si="314"/>
        <v>195.5</v>
      </c>
      <c r="I173" s="6">
        <v>195.5</v>
      </c>
      <c r="J173" s="7">
        <f>F173/N173</f>
        <v>0.11896551724137931</v>
      </c>
      <c r="K173" s="7">
        <f t="shared" si="315"/>
        <v>0.67413793103448272</v>
      </c>
      <c r="L173" s="8">
        <f t="shared" si="316"/>
        <v>60</v>
      </c>
      <c r="M173" s="9">
        <f t="shared" si="317"/>
        <v>0.20689655172413793</v>
      </c>
      <c r="N173" s="2">
        <v>290</v>
      </c>
      <c r="O173" s="2" t="s">
        <v>48</v>
      </c>
      <c r="P173" s="2"/>
      <c r="Q173" s="4">
        <f>H173/E173</f>
        <v>2.1383647798742138</v>
      </c>
      <c r="R173" s="4">
        <f>S173-I173</f>
        <v>69.5</v>
      </c>
      <c r="S173" s="4">
        <v>265</v>
      </c>
      <c r="T173" s="10">
        <f>R173-F173</f>
        <v>35</v>
      </c>
      <c r="U173" s="11">
        <f>(R173-F173)/F173</f>
        <v>1.0144927536231885</v>
      </c>
      <c r="V173" s="4">
        <f t="shared" si="318"/>
        <v>0.50359712230215825</v>
      </c>
      <c r="W173" s="44">
        <v>60</v>
      </c>
      <c r="X173" s="44"/>
      <c r="Y173" s="42">
        <f>AB173/Z173</f>
        <v>1.7094017094017096E-2</v>
      </c>
      <c r="Z173" s="4">
        <v>234</v>
      </c>
      <c r="AA173" s="4">
        <f t="shared" si="319"/>
        <v>31</v>
      </c>
      <c r="AB173" s="46">
        <f t="shared" si="233"/>
        <v>4</v>
      </c>
      <c r="AC173" s="52">
        <f>AB173/Z173</f>
        <v>1.7094017094017096E-2</v>
      </c>
      <c r="AD173" s="52">
        <f>AB173/F173</f>
        <v>0.11594202898550725</v>
      </c>
      <c r="AE173" s="45">
        <f>AB173+F173</f>
        <v>38.5</v>
      </c>
      <c r="AF173" s="52">
        <f>(AB173+F173)/I173</f>
        <v>0.1969309462915601</v>
      </c>
      <c r="AG173" s="1">
        <v>50</v>
      </c>
      <c r="AH173" s="10">
        <f t="shared" si="320"/>
        <v>314.15926535897933</v>
      </c>
      <c r="AI173" s="1">
        <v>3.5000000000000003E-2</v>
      </c>
      <c r="AJ173" s="1">
        <f>0.5*AI173^2*(E173+H173)/1000</f>
        <v>1.7574156250000004E-4</v>
      </c>
      <c r="AK173" s="4">
        <f t="shared" ref="AK173:AK174" si="322">0.5*AJ173*AH173^2</f>
        <v>8.672498493521605</v>
      </c>
      <c r="AL173" s="4"/>
      <c r="AM173" s="4">
        <f>SQRT(AK173*2/((E173+H173)/1000))</f>
        <v>7.7750451417771425</v>
      </c>
      <c r="AN173" s="1">
        <v>60</v>
      </c>
      <c r="AO173" s="2" t="s">
        <v>55</v>
      </c>
      <c r="AQ173" s="50">
        <f>E173+(Z173-AB173-F173)</f>
        <v>286.92500000000001</v>
      </c>
      <c r="AR173">
        <f>AQ173/Z173</f>
        <v>1.2261752136752138</v>
      </c>
      <c r="AS173">
        <f>I173/F173</f>
        <v>5.666666666666667</v>
      </c>
      <c r="AT173">
        <f>E173/(Z173-AB173-F173)</f>
        <v>0.46764705882352942</v>
      </c>
      <c r="AV173" s="50">
        <f t="shared" si="215"/>
        <v>286.92500000000001</v>
      </c>
      <c r="AW173">
        <f t="shared" si="216"/>
        <v>91.424999999999997</v>
      </c>
      <c r="AX173" s="50">
        <f t="shared" si="217"/>
        <v>195.5</v>
      </c>
      <c r="AY173" s="50">
        <f>F173</f>
        <v>34.5</v>
      </c>
      <c r="AZ173" s="50">
        <f t="shared" si="218"/>
        <v>195.5</v>
      </c>
      <c r="BA173" s="50">
        <f t="shared" si="219"/>
        <v>230</v>
      </c>
      <c r="BB173">
        <f t="shared" si="220"/>
        <v>1.2475000000000001</v>
      </c>
      <c r="BD173">
        <f t="shared" si="221"/>
        <v>0.98290598290598297</v>
      </c>
      <c r="BF173">
        <f>(Z173-BA173)/BA173*100</f>
        <v>1.7391304347826086</v>
      </c>
    </row>
    <row r="174" spans="1:58" x14ac:dyDescent="0.3">
      <c r="A174" s="2"/>
      <c r="B174" s="2">
        <v>76</v>
      </c>
      <c r="C174" s="2" t="s">
        <v>51</v>
      </c>
      <c r="D174" s="3">
        <f t="shared" si="311"/>
        <v>0.12189999999999999</v>
      </c>
      <c r="E174" s="10">
        <f t="shared" si="312"/>
        <v>121.89999999999999</v>
      </c>
      <c r="F174" s="5">
        <v>46</v>
      </c>
      <c r="G174" s="3">
        <f t="shared" si="313"/>
        <v>4.6E-5</v>
      </c>
      <c r="H174" s="2">
        <f t="shared" si="314"/>
        <v>184</v>
      </c>
      <c r="I174" s="6">
        <v>184</v>
      </c>
      <c r="J174" s="7">
        <f>F174/N174</f>
        <v>0.15862068965517243</v>
      </c>
      <c r="K174" s="7">
        <f t="shared" si="315"/>
        <v>0.6344827586206897</v>
      </c>
      <c r="L174" s="8">
        <f t="shared" si="316"/>
        <v>60</v>
      </c>
      <c r="M174" s="9">
        <f t="shared" si="317"/>
        <v>0.20689655172413793</v>
      </c>
      <c r="N174" s="2">
        <v>290</v>
      </c>
      <c r="O174" s="2" t="s">
        <v>49</v>
      </c>
      <c r="P174" s="2"/>
      <c r="Q174" s="4">
        <f>H174/E174</f>
        <v>1.5094339622641511</v>
      </c>
      <c r="R174" s="4">
        <f>S174-I174</f>
        <v>91</v>
      </c>
      <c r="S174" s="4">
        <v>275</v>
      </c>
      <c r="T174" s="10">
        <f>R174-F174</f>
        <v>45</v>
      </c>
      <c r="U174" s="11">
        <f>(R174-F174)/F174</f>
        <v>0.97826086956521741</v>
      </c>
      <c r="V174" s="4">
        <f t="shared" si="318"/>
        <v>0.49450549450549453</v>
      </c>
      <c r="W174" s="44">
        <v>75</v>
      </c>
      <c r="X174" s="44"/>
      <c r="Y174" s="42">
        <f>AB174/Z174</f>
        <v>2.5423728813559324E-2</v>
      </c>
      <c r="Z174" s="4">
        <v>236</v>
      </c>
      <c r="AA174" s="4">
        <f t="shared" si="319"/>
        <v>39</v>
      </c>
      <c r="AB174" s="46">
        <f t="shared" si="233"/>
        <v>6</v>
      </c>
      <c r="AC174" s="52">
        <f>AB174/Z174</f>
        <v>2.5423728813559324E-2</v>
      </c>
      <c r="AD174" s="52">
        <f>AB174/F174</f>
        <v>0.13043478260869565</v>
      </c>
      <c r="AE174" s="45">
        <f>AB174+F174</f>
        <v>52</v>
      </c>
      <c r="AF174" s="52">
        <f>(AB174+F174)/I174</f>
        <v>0.28260869565217389</v>
      </c>
      <c r="AG174" s="1">
        <v>50</v>
      </c>
      <c r="AH174" s="10">
        <f t="shared" si="320"/>
        <v>314.15926535897933</v>
      </c>
      <c r="AI174" s="1">
        <v>3.5000000000000003E-2</v>
      </c>
      <c r="AJ174" s="1">
        <f>0.5*AI174^2*(E174+H174)/1000</f>
        <v>1.8736375000000003E-4</v>
      </c>
      <c r="AK174" s="4">
        <f t="shared" si="322"/>
        <v>9.2460304580230321</v>
      </c>
      <c r="AL174" s="4"/>
      <c r="AM174" s="4">
        <f>SQRT(AK174*2/((E174+H174)/1000))</f>
        <v>7.7750451417771416</v>
      </c>
      <c r="AN174" s="1">
        <v>60</v>
      </c>
      <c r="AO174" s="2" t="s">
        <v>55</v>
      </c>
      <c r="AQ174" s="50">
        <f>E174+(Z174-AB174-F174)</f>
        <v>305.89999999999998</v>
      </c>
      <c r="AR174">
        <f>AQ174/Z174</f>
        <v>1.296186440677966</v>
      </c>
      <c r="AS174">
        <f>I174/F174</f>
        <v>4</v>
      </c>
      <c r="AT174">
        <f>E174/(Z174-AB174-F174)</f>
        <v>0.66249999999999998</v>
      </c>
      <c r="AV174" s="50">
        <f t="shared" si="215"/>
        <v>305.89999999999998</v>
      </c>
      <c r="AW174">
        <f t="shared" si="216"/>
        <v>121.89999999999998</v>
      </c>
      <c r="AX174" s="50">
        <f t="shared" si="217"/>
        <v>184</v>
      </c>
      <c r="AY174" s="50">
        <f>F174</f>
        <v>46</v>
      </c>
      <c r="AZ174" s="50">
        <f t="shared" si="218"/>
        <v>184</v>
      </c>
      <c r="BA174" s="50">
        <f t="shared" si="219"/>
        <v>230</v>
      </c>
      <c r="BB174">
        <f t="shared" si="220"/>
        <v>1.3299999999999998</v>
      </c>
      <c r="BD174">
        <f t="shared" si="221"/>
        <v>0.97457627118644063</v>
      </c>
      <c r="BF174">
        <f>(Z174-BA174)/BA174*100</f>
        <v>2.6086956521739131</v>
      </c>
    </row>
    <row r="175" spans="1:58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42"/>
      <c r="Z175" s="28"/>
      <c r="AA175" s="28"/>
      <c r="AB175" s="46"/>
      <c r="AC175" s="52"/>
      <c r="AD175" s="52"/>
      <c r="AE175" s="45"/>
      <c r="AF175" s="52"/>
      <c r="AG175" s="28"/>
      <c r="AH175" s="28"/>
      <c r="AI175" s="28"/>
      <c r="AJ175" s="28"/>
      <c r="AK175" s="28"/>
      <c r="AL175" s="28"/>
      <c r="AM175" s="28"/>
      <c r="AN175" s="28"/>
      <c r="AO175" s="28"/>
      <c r="AQ175" s="50"/>
      <c r="AV175" s="50"/>
      <c r="AX175" s="50"/>
      <c r="AY175" s="50"/>
      <c r="AZ175" s="50"/>
      <c r="BA175" s="50"/>
    </row>
    <row r="176" spans="1:58" x14ac:dyDescent="0.3">
      <c r="AQ176" s="50"/>
      <c r="AV176" s="50"/>
      <c r="AX176" s="50"/>
      <c r="AY176" s="50"/>
      <c r="AZ176" s="50"/>
      <c r="BA176" s="50"/>
    </row>
    <row r="177" spans="43:53" x14ac:dyDescent="0.3">
      <c r="AQ177" s="50"/>
      <c r="AV177" s="50"/>
      <c r="AX177" s="50"/>
      <c r="AY177" s="50"/>
      <c r="AZ177" s="50"/>
      <c r="BA177" s="50"/>
    </row>
    <row r="178" spans="43:53" x14ac:dyDescent="0.3">
      <c r="AQ178" s="50"/>
      <c r="AV178" s="50"/>
      <c r="AX178" s="50"/>
      <c r="AY178" s="50"/>
      <c r="AZ178" s="50"/>
      <c r="BA178" s="50"/>
    </row>
    <row r="179" spans="43:53" x14ac:dyDescent="0.3">
      <c r="AQ179" s="50"/>
      <c r="AV179" s="50"/>
      <c r="AX179" s="50"/>
      <c r="AY179" s="50"/>
      <c r="AZ179" s="50"/>
      <c r="BA179" s="50"/>
    </row>
    <row r="180" spans="43:53" x14ac:dyDescent="0.3">
      <c r="AQ180" s="50"/>
      <c r="AV180" s="50"/>
      <c r="AX180" s="50"/>
      <c r="AY180" s="50"/>
      <c r="AZ180" s="50"/>
      <c r="BA180" s="50"/>
    </row>
    <row r="181" spans="43:53" x14ac:dyDescent="0.3">
      <c r="AQ181" s="50"/>
      <c r="AV181" s="50"/>
      <c r="AX181" s="50"/>
      <c r="AY181" s="50"/>
      <c r="AZ181" s="50"/>
      <c r="BA181" s="50"/>
    </row>
    <row r="182" spans="43:53" x14ac:dyDescent="0.3">
      <c r="AQ182" s="50"/>
      <c r="AV182" s="50"/>
      <c r="AX182" s="50"/>
      <c r="AY182" s="50"/>
      <c r="AZ182" s="50"/>
      <c r="BA182" s="50"/>
    </row>
  </sheetData>
  <mergeCells count="2">
    <mergeCell ref="D1:E1"/>
    <mergeCell ref="F1:G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Tests</vt:lpstr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Wenpei Ma</dc:creator>
  <cp:lastModifiedBy>Wenpei Ma</cp:lastModifiedBy>
  <dcterms:created xsi:type="dcterms:W3CDTF">2021-06-01T18:13:11Z</dcterms:created>
  <dcterms:modified xsi:type="dcterms:W3CDTF">2024-03-04T16:44:32Z</dcterms:modified>
</cp:coreProperties>
</file>