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0926_Sieve_Analysis_Finalized_Samples\"/>
    </mc:Choice>
  </mc:AlternateContent>
  <xr:revisionPtr revIDLastSave="0" documentId="13_ncr:1_{5B457AA0-CD69-4937-BE7C-B581498F36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ven Dried" sheetId="2" r:id="rId1"/>
    <sheet name="ASTM Particle Size Classif" sheetId="5" r:id="rId2"/>
  </sheets>
  <definedNames>
    <definedName name="solver_adj" localSheetId="0" hidden="1">'Oven Dried'!#REF!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itr" localSheetId="0" hidden="1">2147483647</definedName>
    <definedName name="solver_lhs1" localSheetId="0" hidden="1">'Oven Dried'!#REF!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'Oven Dried'!#REF!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2" i="2" l="1"/>
  <c r="C113" i="2"/>
  <c r="C72" i="2"/>
  <c r="C50" i="2"/>
  <c r="C111" i="2"/>
  <c r="C110" i="2"/>
  <c r="C90" i="2"/>
  <c r="C89" i="2"/>
  <c r="C70" i="2"/>
  <c r="C69" i="2"/>
  <c r="F19" i="2"/>
  <c r="E14" i="2"/>
  <c r="C47" i="2"/>
  <c r="C48" i="2"/>
  <c r="E26" i="2"/>
  <c r="E27" i="2"/>
  <c r="E34" i="2"/>
  <c r="E33" i="2"/>
  <c r="E32" i="2"/>
  <c r="E31" i="2"/>
  <c r="E30" i="2"/>
  <c r="E29" i="2"/>
  <c r="E28" i="2"/>
  <c r="E22" i="2"/>
  <c r="E20" i="2"/>
  <c r="E21" i="2"/>
  <c r="E19" i="2"/>
  <c r="E12" i="2"/>
  <c r="E13" i="2"/>
  <c r="E15" i="2"/>
  <c r="E11" i="2"/>
  <c r="E7" i="2"/>
  <c r="E4" i="2"/>
  <c r="E5" i="2"/>
  <c r="E6" i="2"/>
  <c r="E3" i="2"/>
  <c r="E8" i="2" l="1"/>
  <c r="E35" i="2"/>
  <c r="E23" i="2"/>
  <c r="E16" i="2"/>
  <c r="F28" i="2" l="1"/>
  <c r="F26" i="2"/>
  <c r="G26" i="2" s="1"/>
  <c r="H26" i="2" s="1"/>
  <c r="F11" i="2"/>
  <c r="G11" i="2" s="1"/>
  <c r="F14" i="2"/>
  <c r="F22" i="2"/>
  <c r="G19" i="2"/>
  <c r="H19" i="2" s="1"/>
  <c r="F30" i="2"/>
  <c r="F31" i="2"/>
  <c r="F33" i="2"/>
  <c r="F34" i="2"/>
  <c r="F32" i="2"/>
  <c r="F27" i="2"/>
  <c r="F29" i="2"/>
  <c r="F13" i="2"/>
  <c r="F4" i="2"/>
  <c r="F3" i="2"/>
  <c r="G3" i="2" s="1"/>
  <c r="F15" i="2"/>
  <c r="F6" i="2"/>
  <c r="F5" i="2"/>
  <c r="F7" i="2"/>
  <c r="F21" i="2"/>
  <c r="F20" i="2"/>
  <c r="F12" i="2"/>
  <c r="G27" i="2" l="1"/>
  <c r="G28" i="2" s="1"/>
  <c r="G20" i="2"/>
  <c r="H20" i="2" s="1"/>
  <c r="H27" i="2"/>
  <c r="G4" i="2"/>
  <c r="H3" i="2"/>
  <c r="G12" i="2"/>
  <c r="G13" i="2" s="1"/>
  <c r="H11" i="2"/>
  <c r="G14" i="2" l="1"/>
  <c r="H14" i="2" s="1"/>
  <c r="H13" i="2"/>
  <c r="G21" i="2"/>
  <c r="G22" i="2" s="1"/>
  <c r="G29" i="2"/>
  <c r="H28" i="2"/>
  <c r="H4" i="2"/>
  <c r="G5" i="2"/>
  <c r="G6" i="2" s="1"/>
  <c r="G7" i="2" s="1"/>
  <c r="H12" i="2"/>
  <c r="G15" i="2"/>
  <c r="H21" i="2" l="1"/>
  <c r="G30" i="2"/>
  <c r="H29" i="2"/>
  <c r="H5" i="2"/>
  <c r="G31" i="2" l="1"/>
  <c r="H30" i="2"/>
  <c r="H6" i="2"/>
  <c r="H31" i="2" l="1"/>
  <c r="G32" i="2"/>
  <c r="G33" i="2" l="1"/>
  <c r="H32" i="2"/>
  <c r="H22" i="2"/>
  <c r="G34" i="2" l="1"/>
  <c r="H34" i="2" s="1"/>
  <c r="H33" i="2"/>
  <c r="H7" i="2"/>
  <c r="H15" i="2"/>
</calcChain>
</file>

<file path=xl/sharedStrings.xml><?xml version="1.0" encoding="utf-8"?>
<sst xmlns="http://schemas.openxmlformats.org/spreadsheetml/2006/main" count="124" uniqueCount="46">
  <si>
    <t>Coarse</t>
  </si>
  <si>
    <t>Sieve No.</t>
  </si>
  <si>
    <t>Opening Diameter (mm)</t>
  </si>
  <si>
    <t>Wt. retained soil (g)</t>
  </si>
  <si>
    <t>%Retained</t>
  </si>
  <si>
    <t>Cum. %Retained</t>
  </si>
  <si>
    <t>%Passing</t>
  </si>
  <si>
    <t>Pan</t>
  </si>
  <si>
    <t>-</t>
  </si>
  <si>
    <t>TOTAL</t>
  </si>
  <si>
    <t>Medium</t>
  </si>
  <si>
    <t>Fine</t>
  </si>
  <si>
    <t>Wt. Sieve + Soil (g)</t>
  </si>
  <si>
    <t>Wt. Sieve (g)</t>
  </si>
  <si>
    <t xml:space="preserve">og weight </t>
  </si>
  <si>
    <t>300g</t>
  </si>
  <si>
    <t>D50 (mm)</t>
  </si>
  <si>
    <t>"Coarse"</t>
  </si>
  <si>
    <t>"Medium"</t>
  </si>
  <si>
    <t>"Fine"</t>
  </si>
  <si>
    <t>Classification via ASTM</t>
  </si>
  <si>
    <t>particle size range (mm)</t>
  </si>
  <si>
    <t>ASTM Classification</t>
  </si>
  <si>
    <t>2 - 4.75</t>
  </si>
  <si>
    <t>0.425 - 2</t>
  </si>
  <si>
    <t>0.075 - 0.425</t>
  </si>
  <si>
    <t>WG</t>
  </si>
  <si>
    <t>For WG Sand</t>
  </si>
  <si>
    <t>Parameter</t>
  </si>
  <si>
    <t>D10 (mm)</t>
  </si>
  <si>
    <t>D30 (mm)</t>
  </si>
  <si>
    <t>D60 (mm)</t>
  </si>
  <si>
    <t>CU</t>
  </si>
  <si>
    <t>CC</t>
  </si>
  <si>
    <t>Good if 1-3</t>
  </si>
  <si>
    <t>Good if 4-6</t>
  </si>
  <si>
    <t>Well Graded</t>
  </si>
  <si>
    <t>Almost Well Graded</t>
  </si>
  <si>
    <t>For Fine Sand</t>
  </si>
  <si>
    <t>Very Poorly Graded</t>
  </si>
  <si>
    <t>Just Well Graded</t>
  </si>
  <si>
    <t>For Coarse Sand</t>
  </si>
  <si>
    <t>Poorly Graded</t>
  </si>
  <si>
    <t>Poorly  Graded</t>
  </si>
  <si>
    <t>For Medium Sand</t>
  </si>
  <si>
    <t>Average D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</si>
</sst>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readingOrder="1"/>
    </xf>
    <xf numFmtId="0" fontId="1" fillId="0" borderId="1" xfId="0" applyFont="1" applyBorder="1" applyAlignment="1">
      <alignment readingOrder="1"/>
    </xf>
    <xf numFmtId="0" fontId="1" fillId="0" borderId="2" xfId="0" applyFont="1" applyBorder="1" applyAlignment="1">
      <alignment readingOrder="1"/>
    </xf>
    <xf numFmtId="0" fontId="1" fillId="0" borderId="3" xfId="0" applyFont="1" applyBorder="1" applyAlignment="1">
      <alignment readingOrder="1"/>
    </xf>
    <xf numFmtId="0" fontId="1" fillId="0" borderId="4" xfId="0" applyFont="1" applyBorder="1" applyAlignment="1">
      <alignment readingOrder="1"/>
    </xf>
    <xf numFmtId="0" fontId="1" fillId="0" borderId="5" xfId="0" applyFont="1" applyBorder="1" applyAlignment="1">
      <alignment readingOrder="1"/>
    </xf>
    <xf numFmtId="0" fontId="1" fillId="0" borderId="7" xfId="0" applyFont="1" applyBorder="1" applyAlignment="1">
      <alignment readingOrder="1"/>
    </xf>
    <xf numFmtId="0" fontId="1" fillId="0" borderId="8" xfId="0" quotePrefix="1" applyFont="1" applyBorder="1" applyAlignment="1">
      <alignment readingOrder="1"/>
    </xf>
    <xf numFmtId="0" fontId="1" fillId="0" borderId="8" xfId="0" applyFont="1" applyBorder="1" applyAlignment="1">
      <alignment readingOrder="1"/>
    </xf>
    <xf numFmtId="2" fontId="1" fillId="0" borderId="1" xfId="0" applyNumberFormat="1" applyFont="1" applyBorder="1" applyAlignment="1">
      <alignment readingOrder="1"/>
    </xf>
    <xf numFmtId="2" fontId="1" fillId="0" borderId="6" xfId="0" applyNumberFormat="1" applyFont="1" applyBorder="1" applyAlignment="1">
      <alignment readingOrder="1"/>
    </xf>
    <xf numFmtId="0" fontId="1" fillId="0" borderId="10" xfId="0" applyFont="1" applyBorder="1" applyAlignment="1">
      <alignment readingOrder="1"/>
    </xf>
    <xf numFmtId="0" fontId="1" fillId="0" borderId="11" xfId="0" applyFont="1" applyBorder="1" applyAlignment="1">
      <alignment readingOrder="1"/>
    </xf>
    <xf numFmtId="2" fontId="1" fillId="0" borderId="8" xfId="0" applyNumberFormat="1" applyFont="1" applyBorder="1" applyAlignment="1">
      <alignment readingOrder="1"/>
    </xf>
    <xf numFmtId="2" fontId="1" fillId="0" borderId="9" xfId="0" applyNumberFormat="1" applyFont="1" applyBorder="1" applyAlignment="1">
      <alignment readingOrder="1"/>
    </xf>
    <xf numFmtId="0" fontId="3" fillId="0" borderId="10" xfId="0" applyFont="1" applyBorder="1" applyAlignment="1">
      <alignment readingOrder="1"/>
    </xf>
    <xf numFmtId="0" fontId="1" fillId="0" borderId="12" xfId="0" applyFont="1" applyBorder="1" applyAlignment="1">
      <alignment readingOrder="1"/>
    </xf>
    <xf numFmtId="0" fontId="1" fillId="0" borderId="13" xfId="0" applyFont="1" applyBorder="1" applyAlignment="1">
      <alignment readingOrder="1"/>
    </xf>
    <xf numFmtId="0" fontId="1" fillId="0" borderId="14" xfId="0" applyFont="1" applyBorder="1" applyAlignment="1">
      <alignment readingOrder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readingOrder="1"/>
    </xf>
    <xf numFmtId="2" fontId="0" fillId="0" borderId="0" xfId="0" applyNumberFormat="1"/>
    <xf numFmtId="0" fontId="1" fillId="0" borderId="15" xfId="0" applyFont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2400"/>
              <a:t>Gradation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235848239771551E-2"/>
          <c:y val="0.12739541515805095"/>
          <c:w val="0.72755826165913773"/>
          <c:h val="0.71577704177003365"/>
        </c:manualLayout>
      </c:layout>
      <c:scatterChart>
        <c:scatterStyle val="lineMarker"/>
        <c:varyColors val="0"/>
        <c:ser>
          <c:idx val="0"/>
          <c:order val="0"/>
          <c:tx>
            <c:v>Coarse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'Oven Dried'!$B$3:$B$6</c:f>
              <c:numCache>
                <c:formatCode>General</c:formatCode>
                <c:ptCount val="4"/>
                <c:pt idx="0">
                  <c:v>2</c:v>
                </c:pt>
                <c:pt idx="1">
                  <c:v>1.7</c:v>
                </c:pt>
                <c:pt idx="2">
                  <c:v>1.18</c:v>
                </c:pt>
                <c:pt idx="3">
                  <c:v>0.85</c:v>
                </c:pt>
              </c:numCache>
            </c:numRef>
          </c:xVal>
          <c:yVal>
            <c:numRef>
              <c:f>'Oven Dried'!$H$3:$H$6</c:f>
              <c:numCache>
                <c:formatCode>0.00</c:formatCode>
                <c:ptCount val="4"/>
                <c:pt idx="0">
                  <c:v>98.53088480801334</c:v>
                </c:pt>
                <c:pt idx="1">
                  <c:v>70.083472454090142</c:v>
                </c:pt>
                <c:pt idx="2">
                  <c:v>1.8363939899833071</c:v>
                </c:pt>
                <c:pt idx="3">
                  <c:v>0.16694490818029806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9B-244C-9177-7864A50D328D}"/>
            </c:ext>
          </c:extLst>
        </c:ser>
        <c:ser>
          <c:idx val="1"/>
          <c:order val="1"/>
          <c:tx>
            <c:v>Medium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'Oven Dried'!$B$11:$B$14</c:f>
              <c:numCache>
                <c:formatCode>General</c:formatCode>
                <c:ptCount val="4"/>
                <c:pt idx="0">
                  <c:v>0.42499999999999999</c:v>
                </c:pt>
                <c:pt idx="1">
                  <c:v>0.3</c:v>
                </c:pt>
                <c:pt idx="2">
                  <c:v>0.25</c:v>
                </c:pt>
                <c:pt idx="3">
                  <c:v>0.15</c:v>
                </c:pt>
              </c:numCache>
            </c:numRef>
          </c:xVal>
          <c:yVal>
            <c:numRef>
              <c:f>'Oven Dried'!$H$11:$H$14</c:f>
              <c:numCache>
                <c:formatCode>0.00</c:formatCode>
                <c:ptCount val="4"/>
                <c:pt idx="0">
                  <c:v>98.690835850956688</c:v>
                </c:pt>
                <c:pt idx="1">
                  <c:v>58.37529372272575</c:v>
                </c:pt>
                <c:pt idx="2">
                  <c:v>0.30211480362541465</c:v>
                </c:pt>
                <c:pt idx="3">
                  <c:v>6.7136623027877818E-2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9B-244C-9177-7864A50D328D}"/>
            </c:ext>
          </c:extLst>
        </c:ser>
        <c:ser>
          <c:idx val="2"/>
          <c:order val="2"/>
          <c:tx>
            <c:v>Fine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'Oven Dried'!$B$19:$B$21</c:f>
              <c:numCache>
                <c:formatCode>General</c:formatCode>
                <c:ptCount val="3"/>
                <c:pt idx="0">
                  <c:v>0.25</c:v>
                </c:pt>
                <c:pt idx="1">
                  <c:v>0.15</c:v>
                </c:pt>
                <c:pt idx="2">
                  <c:v>0.106</c:v>
                </c:pt>
              </c:numCache>
            </c:numRef>
          </c:xVal>
          <c:yVal>
            <c:numRef>
              <c:f>'Oven Dried'!$H$19:$H$21</c:f>
              <c:numCache>
                <c:formatCode>0.00</c:formatCode>
                <c:ptCount val="3"/>
                <c:pt idx="0">
                  <c:v>98.333333333333329</c:v>
                </c:pt>
                <c:pt idx="1">
                  <c:v>3.0666666666666771</c:v>
                </c:pt>
                <c:pt idx="2">
                  <c:v>6.6666666666677088E-2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9B-244C-9177-7864A50D328D}"/>
            </c:ext>
          </c:extLst>
        </c:ser>
        <c:ser>
          <c:idx val="3"/>
          <c:order val="3"/>
          <c:tx>
            <c:v>Well Graded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'Oven Dried'!$B$26:$B$33</c:f>
              <c:numCache>
                <c:formatCode>General</c:formatCode>
                <c:ptCount val="8"/>
                <c:pt idx="0">
                  <c:v>2</c:v>
                </c:pt>
                <c:pt idx="1">
                  <c:v>1.7</c:v>
                </c:pt>
                <c:pt idx="2">
                  <c:v>0.85</c:v>
                </c:pt>
                <c:pt idx="3">
                  <c:v>0.42499999999999999</c:v>
                </c:pt>
                <c:pt idx="4">
                  <c:v>0.25</c:v>
                </c:pt>
                <c:pt idx="5">
                  <c:v>0.15</c:v>
                </c:pt>
                <c:pt idx="6">
                  <c:v>0.106</c:v>
                </c:pt>
                <c:pt idx="7">
                  <c:v>7.4999999999999997E-2</c:v>
                </c:pt>
              </c:numCache>
            </c:numRef>
          </c:xVal>
          <c:yVal>
            <c:numRef>
              <c:f>'Oven Dried'!$H$26:$H$33</c:f>
              <c:numCache>
                <c:formatCode>0.00</c:formatCode>
                <c:ptCount val="8"/>
                <c:pt idx="0">
                  <c:v>97.533333333333346</c:v>
                </c:pt>
                <c:pt idx="1">
                  <c:v>87.533333333333346</c:v>
                </c:pt>
                <c:pt idx="2">
                  <c:v>70.466666666666669</c:v>
                </c:pt>
                <c:pt idx="3">
                  <c:v>32.333333333333343</c:v>
                </c:pt>
                <c:pt idx="4">
                  <c:v>10.666666666666686</c:v>
                </c:pt>
                <c:pt idx="5">
                  <c:v>2.0000000000000284</c:v>
                </c:pt>
                <c:pt idx="6">
                  <c:v>6.6666666666677088E-2</c:v>
                </c:pt>
                <c:pt idx="7">
                  <c:v>3.3333333333331439E-2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E9B-244C-9177-7864A50D3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635104"/>
        <c:axId val="1661661632"/>
        <c:extLst/>
      </c:scatterChart>
      <c:valAx>
        <c:axId val="1635635104"/>
        <c:scaling>
          <c:logBase val="10"/>
          <c:orientation val="maxMin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2400"/>
                  <a:t>Diameter/Sieve Opening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61661632"/>
        <c:crosses val="autoZero"/>
        <c:crossBetween val="midCat"/>
      </c:valAx>
      <c:valAx>
        <c:axId val="1661661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2400"/>
                  <a:t>% Passing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635635104"/>
        <c:crosses val="max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505281</xdr:colOff>
      <xdr:row>12</xdr:row>
      <xdr:rowOff>174171</xdr:rowOff>
    </xdr:from>
    <xdr:to>
      <xdr:col>18</xdr:col>
      <xdr:colOff>718458</xdr:colOff>
      <xdr:row>43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476A29-3660-E8BE-E088-CC99FD71ED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130629</xdr:colOff>
      <xdr:row>46</xdr:row>
      <xdr:rowOff>119742</xdr:rowOff>
    </xdr:from>
    <xdr:to>
      <xdr:col>11</xdr:col>
      <xdr:colOff>576031</xdr:colOff>
      <xdr:row>58</xdr:row>
      <xdr:rowOff>9980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201A05-89B3-3B00-DDAC-D17BCF29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7515" y="8969828"/>
          <a:ext cx="2034716" cy="21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334C3-7277-DC43-AC6E-CD23ED60851B}">
  <dimension ref="A1:I114"/>
  <sheetViews>
    <sheetView tabSelected="1" topLeftCell="A70" zoomScale="70" zoomScaleNormal="70" workbookViewId="0">
      <selection activeCell="C97" sqref="C97"/>
    </sheetView>
  </sheetViews>
  <sheetFormatPr defaultColWidth="11.5546875" defaultRowHeight="14.4" x14ac:dyDescent="0.3"/>
  <cols>
    <col min="1" max="1" width="10.5546875" bestFit="1" customWidth="1"/>
    <col min="2" max="2" width="25.5546875" bestFit="1" customWidth="1"/>
    <col min="3" max="3" width="14.109375" bestFit="1" customWidth="1"/>
    <col min="4" max="4" width="20.5546875" bestFit="1" customWidth="1"/>
    <col min="5" max="5" width="21.109375" bestFit="1" customWidth="1"/>
    <col min="6" max="6" width="12" bestFit="1" customWidth="1"/>
    <col min="7" max="7" width="18" bestFit="1" customWidth="1"/>
    <col min="8" max="8" width="10.88671875" bestFit="1" customWidth="1"/>
    <col min="12" max="12" width="9.44140625" bestFit="1" customWidth="1"/>
    <col min="14" max="14" width="20.5546875" bestFit="1" customWidth="1"/>
    <col min="15" max="15" width="18" bestFit="1" customWidth="1"/>
    <col min="16" max="16" width="21.6640625" bestFit="1" customWidth="1"/>
  </cols>
  <sheetData>
    <row r="1" spans="1:9" ht="16.2" thickBot="1" x14ac:dyDescent="0.35">
      <c r="A1" s="21" t="s">
        <v>0</v>
      </c>
      <c r="B1" s="21"/>
      <c r="C1" s="21"/>
      <c r="D1" s="21"/>
      <c r="E1" s="21"/>
      <c r="F1" s="21"/>
      <c r="G1" s="21"/>
      <c r="H1" s="21"/>
    </row>
    <row r="2" spans="1:9" ht="15.6" x14ac:dyDescent="0.3">
      <c r="A2" s="4" t="s">
        <v>1</v>
      </c>
      <c r="B2" s="5" t="s">
        <v>2</v>
      </c>
      <c r="C2" s="5" t="s">
        <v>13</v>
      </c>
      <c r="D2" s="5" t="s">
        <v>12</v>
      </c>
      <c r="E2" s="5" t="s">
        <v>3</v>
      </c>
      <c r="F2" s="5" t="s">
        <v>4</v>
      </c>
      <c r="G2" s="5" t="s">
        <v>5</v>
      </c>
      <c r="H2" s="6" t="s">
        <v>6</v>
      </c>
    </row>
    <row r="3" spans="1:9" ht="15.6" x14ac:dyDescent="0.3">
      <c r="A3" s="7">
        <v>10</v>
      </c>
      <c r="B3" s="3">
        <v>2</v>
      </c>
      <c r="C3" s="3">
        <v>393.4</v>
      </c>
      <c r="D3" s="3">
        <v>397.8</v>
      </c>
      <c r="E3" s="3">
        <f>D3-C3</f>
        <v>4.4000000000000341</v>
      </c>
      <c r="F3" s="11">
        <f>E3/$E$8*100</f>
        <v>1.4691151919866559</v>
      </c>
      <c r="G3" s="11">
        <f>F3</f>
        <v>1.4691151919866559</v>
      </c>
      <c r="H3" s="12">
        <f>100-G3</f>
        <v>98.53088480801334</v>
      </c>
    </row>
    <row r="4" spans="1:9" ht="15.6" x14ac:dyDescent="0.3">
      <c r="A4" s="7">
        <v>12</v>
      </c>
      <c r="B4" s="3">
        <v>1.7</v>
      </c>
      <c r="C4" s="3">
        <v>460.8</v>
      </c>
      <c r="D4" s="3">
        <v>546</v>
      </c>
      <c r="E4" s="3">
        <f t="shared" ref="E4:E7" si="0">D4-C4</f>
        <v>85.199999999999989</v>
      </c>
      <c r="F4" s="11">
        <f>E4/$E$8*100</f>
        <v>28.447412353923202</v>
      </c>
      <c r="G4" s="11">
        <f>G3+F4</f>
        <v>29.916527545909858</v>
      </c>
      <c r="H4" s="12">
        <f t="shared" ref="H4:H7" si="1">100-G4</f>
        <v>70.083472454090142</v>
      </c>
    </row>
    <row r="5" spans="1:9" ht="15.6" x14ac:dyDescent="0.3">
      <c r="A5" s="7">
        <v>16</v>
      </c>
      <c r="B5" s="3">
        <v>1.18</v>
      </c>
      <c r="C5" s="3">
        <v>451.1</v>
      </c>
      <c r="D5" s="3">
        <v>655.5</v>
      </c>
      <c r="E5" s="3">
        <f t="shared" si="0"/>
        <v>204.39999999999998</v>
      </c>
      <c r="F5" s="11">
        <f>E5/$E$8*100</f>
        <v>68.247078464106835</v>
      </c>
      <c r="G5" s="11">
        <f t="shared" ref="G5" si="2">G4+F5</f>
        <v>98.163606010016693</v>
      </c>
      <c r="H5" s="12">
        <f t="shared" si="1"/>
        <v>1.8363939899833071</v>
      </c>
    </row>
    <row r="6" spans="1:9" ht="15.6" x14ac:dyDescent="0.3">
      <c r="A6" s="7">
        <v>20</v>
      </c>
      <c r="B6" s="3">
        <v>0.85</v>
      </c>
      <c r="C6" s="3">
        <v>389.4</v>
      </c>
      <c r="D6" s="3">
        <v>394.4</v>
      </c>
      <c r="E6" s="3">
        <f t="shared" si="0"/>
        <v>5</v>
      </c>
      <c r="F6" s="11">
        <f>E6/$E$8*100</f>
        <v>1.669449081803005</v>
      </c>
      <c r="G6" s="11">
        <f>G5+F6</f>
        <v>99.833055091819702</v>
      </c>
      <c r="H6" s="12">
        <f t="shared" si="1"/>
        <v>0.16694490818029806</v>
      </c>
    </row>
    <row r="7" spans="1:9" ht="16.2" thickBot="1" x14ac:dyDescent="0.35">
      <c r="A7" s="8" t="s">
        <v>7</v>
      </c>
      <c r="B7" s="9" t="s">
        <v>8</v>
      </c>
      <c r="C7" s="9">
        <v>280.89999999999998</v>
      </c>
      <c r="D7" s="9">
        <v>281.39999999999998</v>
      </c>
      <c r="E7" s="10">
        <f t="shared" si="0"/>
        <v>0.5</v>
      </c>
      <c r="F7" s="15">
        <f>E7/$E$8*100</f>
        <v>0.1669449081803005</v>
      </c>
      <c r="G7" s="15">
        <f>G6+F7</f>
        <v>100</v>
      </c>
      <c r="H7" s="16">
        <f t="shared" si="1"/>
        <v>0</v>
      </c>
    </row>
    <row r="8" spans="1:9" ht="16.2" thickBot="1" x14ac:dyDescent="0.35">
      <c r="A8" s="2"/>
      <c r="B8" s="2" t="s">
        <v>14</v>
      </c>
      <c r="C8" s="2" t="s">
        <v>15</v>
      </c>
      <c r="D8" s="13" t="s">
        <v>9</v>
      </c>
      <c r="E8" s="14">
        <f>SUM(E3:E7)</f>
        <v>299.5</v>
      </c>
      <c r="F8" s="2"/>
      <c r="G8" s="2"/>
      <c r="H8" s="2"/>
      <c r="I8" s="1"/>
    </row>
    <row r="9" spans="1:9" ht="16.95" customHeight="1" thickBot="1" x14ac:dyDescent="0.35">
      <c r="A9" s="22" t="s">
        <v>10</v>
      </c>
      <c r="B9" s="22"/>
      <c r="C9" s="22"/>
      <c r="D9" s="22"/>
      <c r="E9" s="22"/>
      <c r="F9" s="22"/>
      <c r="G9" s="22"/>
      <c r="H9" s="22"/>
      <c r="I9" s="1"/>
    </row>
    <row r="10" spans="1:9" ht="15.6" x14ac:dyDescent="0.3">
      <c r="A10" s="4" t="s">
        <v>1</v>
      </c>
      <c r="B10" s="5" t="s">
        <v>2</v>
      </c>
      <c r="C10" s="5" t="s">
        <v>13</v>
      </c>
      <c r="D10" s="5" t="s">
        <v>12</v>
      </c>
      <c r="E10" s="5" t="s">
        <v>3</v>
      </c>
      <c r="F10" s="5" t="s">
        <v>4</v>
      </c>
      <c r="G10" s="5" t="s">
        <v>5</v>
      </c>
      <c r="H10" s="6" t="s">
        <v>6</v>
      </c>
    </row>
    <row r="11" spans="1:9" ht="15.6" x14ac:dyDescent="0.3">
      <c r="A11" s="7">
        <v>40</v>
      </c>
      <c r="B11" s="3">
        <v>0.42499999999999999</v>
      </c>
      <c r="C11" s="3">
        <v>322.89999999999998</v>
      </c>
      <c r="D11" s="3">
        <v>326.8</v>
      </c>
      <c r="E11" s="3">
        <f>D11-C11</f>
        <v>3.9000000000000341</v>
      </c>
      <c r="F11" s="11">
        <f>E11/$E$16*100</f>
        <v>1.3091641490433139</v>
      </c>
      <c r="G11" s="11">
        <f>F11</f>
        <v>1.3091641490433139</v>
      </c>
      <c r="H11" s="12">
        <f>100-G11</f>
        <v>98.690835850956688</v>
      </c>
    </row>
    <row r="12" spans="1:9" ht="15.6" x14ac:dyDescent="0.3">
      <c r="A12" s="7">
        <v>50</v>
      </c>
      <c r="B12" s="3">
        <v>0.3</v>
      </c>
      <c r="C12" s="3">
        <v>385.4</v>
      </c>
      <c r="D12" s="3">
        <v>505.5</v>
      </c>
      <c r="E12" s="3">
        <f t="shared" ref="E12:E15" si="3">D12-C12</f>
        <v>120.10000000000002</v>
      </c>
      <c r="F12" s="11">
        <f>E12/$E$16*100</f>
        <v>40.315542128230938</v>
      </c>
      <c r="G12" s="11">
        <f>G11+F12</f>
        <v>41.62470627727425</v>
      </c>
      <c r="H12" s="12">
        <f t="shared" ref="H12:H15" si="4">100-G12</f>
        <v>58.37529372272575</v>
      </c>
    </row>
    <row r="13" spans="1:9" ht="15.6" x14ac:dyDescent="0.3">
      <c r="A13" s="7">
        <v>60</v>
      </c>
      <c r="B13" s="3">
        <v>0.25</v>
      </c>
      <c r="C13" s="3">
        <v>295.2</v>
      </c>
      <c r="D13" s="3">
        <v>468.2</v>
      </c>
      <c r="E13" s="3">
        <f t="shared" si="3"/>
        <v>173</v>
      </c>
      <c r="F13" s="11">
        <f>E13/$E$16*100</f>
        <v>58.073178919100343</v>
      </c>
      <c r="G13" s="11">
        <f>G12+F13</f>
        <v>99.697885196374585</v>
      </c>
      <c r="H13" s="12">
        <f>100-G13</f>
        <v>0.30211480362541465</v>
      </c>
    </row>
    <row r="14" spans="1:9" ht="15.6" x14ac:dyDescent="0.3">
      <c r="A14" s="24">
        <v>100</v>
      </c>
      <c r="B14" s="18">
        <v>0.15</v>
      </c>
      <c r="C14" s="18">
        <v>285.39999999999998</v>
      </c>
      <c r="D14" s="18">
        <v>286.10000000000002</v>
      </c>
      <c r="E14" s="3">
        <f t="shared" si="3"/>
        <v>0.70000000000004547</v>
      </c>
      <c r="F14" s="11">
        <f>E14/$E$16*100</f>
        <v>0.23497818059753109</v>
      </c>
      <c r="G14" s="11">
        <f t="shared" ref="G13:G14" si="5">G13+F14</f>
        <v>99.932863376972122</v>
      </c>
      <c r="H14" s="12">
        <f t="shared" si="4"/>
        <v>6.7136623027877818E-2</v>
      </c>
    </row>
    <row r="15" spans="1:9" ht="16.2" thickBot="1" x14ac:dyDescent="0.35">
      <c r="A15" s="8" t="s">
        <v>7</v>
      </c>
      <c r="B15" s="9" t="s">
        <v>8</v>
      </c>
      <c r="C15" s="9">
        <v>280.89999999999998</v>
      </c>
      <c r="D15" s="9">
        <v>281.10000000000002</v>
      </c>
      <c r="E15" s="10">
        <f t="shared" si="3"/>
        <v>0.20000000000004547</v>
      </c>
      <c r="F15" s="15">
        <f>E15/$E$16*100</f>
        <v>6.7136623027876929E-2</v>
      </c>
      <c r="G15" s="15">
        <f>G13+F15</f>
        <v>99.765021819402463</v>
      </c>
      <c r="H15" s="16">
        <f t="shared" si="4"/>
        <v>0.23497818059753683</v>
      </c>
    </row>
    <row r="16" spans="1:9" ht="16.2" thickBot="1" x14ac:dyDescent="0.35">
      <c r="A16" s="2"/>
      <c r="B16" s="2" t="s">
        <v>14</v>
      </c>
      <c r="C16" s="2" t="s">
        <v>15</v>
      </c>
      <c r="D16" s="17" t="s">
        <v>9</v>
      </c>
      <c r="E16" s="14">
        <f>SUM(E11:E15)</f>
        <v>297.90000000000015</v>
      </c>
      <c r="F16" s="2"/>
      <c r="G16" s="2"/>
      <c r="H16" s="2"/>
    </row>
    <row r="17" spans="1:8" ht="16.95" customHeight="1" thickBot="1" x14ac:dyDescent="0.35">
      <c r="A17" s="22" t="s">
        <v>11</v>
      </c>
      <c r="B17" s="22"/>
      <c r="C17" s="22"/>
      <c r="D17" s="22"/>
      <c r="E17" s="22"/>
      <c r="F17" s="22"/>
      <c r="G17" s="22"/>
      <c r="H17" s="22"/>
    </row>
    <row r="18" spans="1:8" ht="15.6" x14ac:dyDescent="0.3">
      <c r="A18" s="4" t="s">
        <v>1</v>
      </c>
      <c r="B18" s="5" t="s">
        <v>2</v>
      </c>
      <c r="C18" s="5" t="s">
        <v>13</v>
      </c>
      <c r="D18" s="5" t="s">
        <v>12</v>
      </c>
      <c r="E18" s="3" t="s">
        <v>3</v>
      </c>
      <c r="F18" s="5" t="s">
        <v>4</v>
      </c>
      <c r="G18" s="5" t="s">
        <v>5</v>
      </c>
      <c r="H18" s="6" t="s">
        <v>6</v>
      </c>
    </row>
    <row r="19" spans="1:8" ht="15.6" x14ac:dyDescent="0.3">
      <c r="A19" s="7">
        <v>60</v>
      </c>
      <c r="B19" s="3">
        <v>0.25</v>
      </c>
      <c r="C19" s="3">
        <v>295.2</v>
      </c>
      <c r="D19" s="3">
        <v>300.2</v>
      </c>
      <c r="E19" s="3">
        <f>D19-C19</f>
        <v>5</v>
      </c>
      <c r="F19" s="11">
        <f>E19/$E$23*100</f>
        <v>1.6666666666666659</v>
      </c>
      <c r="G19" s="11">
        <f>F19</f>
        <v>1.6666666666666659</v>
      </c>
      <c r="H19" s="12">
        <f>100-G19</f>
        <v>98.333333333333329</v>
      </c>
    </row>
    <row r="20" spans="1:8" ht="15.6" x14ac:dyDescent="0.3">
      <c r="A20" s="7">
        <v>100</v>
      </c>
      <c r="B20" s="3">
        <v>0.15</v>
      </c>
      <c r="C20" s="3">
        <v>285.39999999999998</v>
      </c>
      <c r="D20" s="3">
        <v>571.20000000000005</v>
      </c>
      <c r="E20" s="3">
        <f t="shared" ref="E20:E22" si="6">D20-C20</f>
        <v>285.80000000000007</v>
      </c>
      <c r="F20" s="11">
        <f>E20/$E$23*100</f>
        <v>95.266666666666652</v>
      </c>
      <c r="G20" s="11">
        <f>G19+F20</f>
        <v>96.933333333333323</v>
      </c>
      <c r="H20" s="12">
        <f t="shared" ref="H20:H22" si="7">100-G20</f>
        <v>3.0666666666666771</v>
      </c>
    </row>
    <row r="21" spans="1:8" ht="15.6" x14ac:dyDescent="0.3">
      <c r="A21" s="7">
        <v>140</v>
      </c>
      <c r="B21" s="3">
        <v>0.106</v>
      </c>
      <c r="C21" s="3">
        <v>525.9</v>
      </c>
      <c r="D21" s="3">
        <v>534.9</v>
      </c>
      <c r="E21" s="3">
        <f t="shared" si="6"/>
        <v>9</v>
      </c>
      <c r="F21" s="11">
        <f>E21/$E$23*100</f>
        <v>2.9999999999999987</v>
      </c>
      <c r="G21" s="11">
        <f t="shared" ref="G21" si="8">G20+F21</f>
        <v>99.933333333333323</v>
      </c>
      <c r="H21" s="12">
        <f t="shared" si="7"/>
        <v>6.6666666666677088E-2</v>
      </c>
    </row>
    <row r="22" spans="1:8" ht="16.2" thickBot="1" x14ac:dyDescent="0.35">
      <c r="A22" s="8" t="s">
        <v>7</v>
      </c>
      <c r="B22" s="9" t="s">
        <v>8</v>
      </c>
      <c r="C22" s="9">
        <v>280.89999999999998</v>
      </c>
      <c r="D22" s="9">
        <v>281.10000000000002</v>
      </c>
      <c r="E22" s="10">
        <f t="shared" si="6"/>
        <v>0.20000000000004547</v>
      </c>
      <c r="F22" s="15">
        <f>E22/$E$23*100</f>
        <v>6.6666666666681806E-2</v>
      </c>
      <c r="G22" s="15">
        <f>G21+F22</f>
        <v>100</v>
      </c>
      <c r="H22" s="16">
        <f t="shared" si="7"/>
        <v>0</v>
      </c>
    </row>
    <row r="23" spans="1:8" ht="16.2" thickBot="1" x14ac:dyDescent="0.35">
      <c r="A23" s="2"/>
      <c r="B23" s="2" t="s">
        <v>14</v>
      </c>
      <c r="C23" s="2" t="s">
        <v>15</v>
      </c>
      <c r="D23" s="17" t="s">
        <v>9</v>
      </c>
      <c r="E23" s="14">
        <f>SUM(E19:E22)</f>
        <v>300.00000000000011</v>
      </c>
      <c r="F23" s="2"/>
      <c r="G23" s="2"/>
      <c r="H23" s="2"/>
    </row>
    <row r="24" spans="1:8" ht="16.2" thickBot="1" x14ac:dyDescent="0.35">
      <c r="A24" s="21" t="s">
        <v>26</v>
      </c>
      <c r="B24" s="21"/>
      <c r="C24" s="21"/>
      <c r="D24" s="21"/>
      <c r="E24" s="21"/>
      <c r="F24" s="21"/>
      <c r="G24" s="21"/>
      <c r="H24" s="21"/>
    </row>
    <row r="25" spans="1:8" ht="15.6" x14ac:dyDescent="0.3">
      <c r="A25" s="4" t="s">
        <v>1</v>
      </c>
      <c r="B25" s="5" t="s">
        <v>2</v>
      </c>
      <c r="C25" s="5" t="s">
        <v>13</v>
      </c>
      <c r="D25" s="5" t="s">
        <v>12</v>
      </c>
      <c r="E25" s="5" t="s">
        <v>3</v>
      </c>
      <c r="F25" s="5" t="s">
        <v>4</v>
      </c>
      <c r="G25" s="5" t="s">
        <v>5</v>
      </c>
      <c r="H25" s="6" t="s">
        <v>6</v>
      </c>
    </row>
    <row r="26" spans="1:8" ht="15.6" x14ac:dyDescent="0.3">
      <c r="A26" s="19">
        <v>12</v>
      </c>
      <c r="B26" s="20">
        <v>2</v>
      </c>
      <c r="C26" s="20">
        <v>460.8</v>
      </c>
      <c r="D26" s="20">
        <v>468.2</v>
      </c>
      <c r="E26" s="3">
        <f>D26-C26</f>
        <v>7.3999999999999773</v>
      </c>
      <c r="F26" s="11">
        <f>E26/$E$35*100</f>
        <v>2.4666666666666575</v>
      </c>
      <c r="G26" s="11">
        <f>F26</f>
        <v>2.4666666666666575</v>
      </c>
      <c r="H26" s="12">
        <f>100-G26</f>
        <v>97.533333333333346</v>
      </c>
    </row>
    <row r="27" spans="1:8" ht="15.6" x14ac:dyDescent="0.3">
      <c r="A27" s="7">
        <v>16</v>
      </c>
      <c r="B27" s="3">
        <v>1.7</v>
      </c>
      <c r="C27" s="3">
        <v>451.1</v>
      </c>
      <c r="D27" s="3">
        <v>481.1</v>
      </c>
      <c r="E27" s="3">
        <f>D27-C27</f>
        <v>30</v>
      </c>
      <c r="F27" s="11">
        <f t="shared" ref="F27:F34" si="9">E27/$E$35*100</f>
        <v>9.9999999999999947</v>
      </c>
      <c r="G27" s="11">
        <f>G26+F27</f>
        <v>12.466666666666653</v>
      </c>
      <c r="H27" s="12">
        <f>100-G27</f>
        <v>87.533333333333346</v>
      </c>
    </row>
    <row r="28" spans="1:8" ht="15.6" x14ac:dyDescent="0.3">
      <c r="A28" s="7">
        <v>20</v>
      </c>
      <c r="B28" s="3">
        <v>0.85</v>
      </c>
      <c r="C28" s="3">
        <v>389.4</v>
      </c>
      <c r="D28" s="3">
        <v>440.6</v>
      </c>
      <c r="E28" s="3">
        <f t="shared" ref="E28:E34" si="10">D28-C28</f>
        <v>51.200000000000045</v>
      </c>
      <c r="F28" s="11">
        <f t="shared" si="9"/>
        <v>17.06666666666667</v>
      </c>
      <c r="G28" s="11">
        <f>G27+F28</f>
        <v>29.533333333333324</v>
      </c>
      <c r="H28" s="12">
        <f t="shared" ref="H28:H34" si="11">100-G28</f>
        <v>70.466666666666669</v>
      </c>
    </row>
    <row r="29" spans="1:8" ht="15.6" x14ac:dyDescent="0.3">
      <c r="A29" s="7">
        <v>40</v>
      </c>
      <c r="B29" s="3">
        <v>0.42499999999999999</v>
      </c>
      <c r="C29" s="3">
        <v>322.89999999999998</v>
      </c>
      <c r="D29" s="3">
        <v>437.3</v>
      </c>
      <c r="E29" s="3">
        <f t="shared" si="10"/>
        <v>114.40000000000003</v>
      </c>
      <c r="F29" s="11">
        <f t="shared" si="9"/>
        <v>38.133333333333326</v>
      </c>
      <c r="G29" s="11">
        <f t="shared" ref="G29:G34" si="12">G28+F29</f>
        <v>67.666666666666657</v>
      </c>
      <c r="H29" s="12">
        <f t="shared" si="11"/>
        <v>32.333333333333343</v>
      </c>
    </row>
    <row r="30" spans="1:8" ht="15.6" x14ac:dyDescent="0.3">
      <c r="A30" s="7">
        <v>60</v>
      </c>
      <c r="B30" s="3">
        <v>0.25</v>
      </c>
      <c r="C30" s="3">
        <v>295.2</v>
      </c>
      <c r="D30" s="3">
        <v>360.2</v>
      </c>
      <c r="E30" s="3">
        <f t="shared" si="10"/>
        <v>65</v>
      </c>
      <c r="F30" s="11">
        <f t="shared" si="9"/>
        <v>21.666666666666654</v>
      </c>
      <c r="G30" s="11">
        <f t="shared" si="12"/>
        <v>89.333333333333314</v>
      </c>
      <c r="H30" s="12">
        <f t="shared" si="11"/>
        <v>10.666666666666686</v>
      </c>
    </row>
    <row r="31" spans="1:8" ht="15.6" x14ac:dyDescent="0.3">
      <c r="A31" s="7">
        <v>100</v>
      </c>
      <c r="B31" s="3">
        <v>0.15</v>
      </c>
      <c r="C31" s="3">
        <v>285.39999999999998</v>
      </c>
      <c r="D31" s="3">
        <v>311.39999999999998</v>
      </c>
      <c r="E31" s="3">
        <f t="shared" si="10"/>
        <v>26</v>
      </c>
      <c r="F31" s="11">
        <f t="shared" si="9"/>
        <v>8.6666666666666607</v>
      </c>
      <c r="G31" s="11">
        <f t="shared" si="12"/>
        <v>97.999999999999972</v>
      </c>
      <c r="H31" s="12">
        <f t="shared" si="11"/>
        <v>2.0000000000000284</v>
      </c>
    </row>
    <row r="32" spans="1:8" ht="15.6" x14ac:dyDescent="0.3">
      <c r="A32" s="7">
        <v>140</v>
      </c>
      <c r="B32" s="3">
        <v>0.106</v>
      </c>
      <c r="C32" s="3">
        <v>525.9</v>
      </c>
      <c r="D32" s="3">
        <v>531.70000000000005</v>
      </c>
      <c r="E32" s="3">
        <f t="shared" si="10"/>
        <v>5.8000000000000682</v>
      </c>
      <c r="F32" s="11">
        <f t="shared" si="9"/>
        <v>1.9333333333333549</v>
      </c>
      <c r="G32" s="11">
        <f t="shared" si="12"/>
        <v>99.933333333333323</v>
      </c>
      <c r="H32" s="12">
        <f t="shared" si="11"/>
        <v>6.6666666666677088E-2</v>
      </c>
    </row>
    <row r="33" spans="1:8" ht="15.6" x14ac:dyDescent="0.3">
      <c r="A33" s="7">
        <v>200</v>
      </c>
      <c r="B33" s="3">
        <v>7.4999999999999997E-2</v>
      </c>
      <c r="C33" s="3">
        <v>261.2</v>
      </c>
      <c r="D33" s="3">
        <v>261.3</v>
      </c>
      <c r="E33" s="3">
        <f t="shared" si="10"/>
        <v>0.10000000000002274</v>
      </c>
      <c r="F33" s="11">
        <f t="shared" si="9"/>
        <v>3.3333333333340896E-2</v>
      </c>
      <c r="G33" s="11">
        <f t="shared" si="12"/>
        <v>99.966666666666669</v>
      </c>
      <c r="H33" s="12">
        <f t="shared" si="11"/>
        <v>3.3333333333331439E-2</v>
      </c>
    </row>
    <row r="34" spans="1:8" ht="16.2" thickBot="1" x14ac:dyDescent="0.35">
      <c r="A34" s="8" t="s">
        <v>7</v>
      </c>
      <c r="B34" s="9" t="s">
        <v>8</v>
      </c>
      <c r="C34" s="9">
        <v>280.89999999999998</v>
      </c>
      <c r="D34" s="9">
        <v>281</v>
      </c>
      <c r="E34" s="10">
        <f t="shared" si="10"/>
        <v>0.10000000000002274</v>
      </c>
      <c r="F34" s="15">
        <f t="shared" si="9"/>
        <v>3.3333333333340896E-2</v>
      </c>
      <c r="G34" s="15">
        <f t="shared" si="12"/>
        <v>100.00000000000001</v>
      </c>
      <c r="H34" s="16">
        <f t="shared" si="11"/>
        <v>0</v>
      </c>
    </row>
    <row r="35" spans="1:8" ht="16.2" thickBot="1" x14ac:dyDescent="0.35">
      <c r="A35" s="2"/>
      <c r="B35" s="2" t="s">
        <v>14</v>
      </c>
      <c r="C35" s="2" t="s">
        <v>15</v>
      </c>
      <c r="D35" s="13" t="s">
        <v>9</v>
      </c>
      <c r="E35" s="14">
        <f>SUM(E26:E34)</f>
        <v>300.00000000000017</v>
      </c>
      <c r="F35" s="2"/>
      <c r="G35" s="2"/>
      <c r="H35" s="2"/>
    </row>
    <row r="40" spans="1:8" x14ac:dyDescent="0.3">
      <c r="B40" t="s">
        <v>27</v>
      </c>
    </row>
    <row r="42" spans="1:8" x14ac:dyDescent="0.3">
      <c r="B42" t="s">
        <v>28</v>
      </c>
    </row>
    <row r="43" spans="1:8" x14ac:dyDescent="0.3">
      <c r="B43" t="s">
        <v>29</v>
      </c>
      <c r="C43" s="23">
        <v>0.21</v>
      </c>
    </row>
    <row r="44" spans="1:8" x14ac:dyDescent="0.3">
      <c r="B44" t="s">
        <v>30</v>
      </c>
      <c r="C44" s="23">
        <v>0.4</v>
      </c>
    </row>
    <row r="45" spans="1:8" x14ac:dyDescent="0.3">
      <c r="B45" t="s">
        <v>31</v>
      </c>
      <c r="C45" s="23">
        <v>0.7</v>
      </c>
    </row>
    <row r="46" spans="1:8" x14ac:dyDescent="0.3">
      <c r="C46" s="23"/>
    </row>
    <row r="47" spans="1:8" x14ac:dyDescent="0.3">
      <c r="B47" t="s">
        <v>32</v>
      </c>
      <c r="C47" s="23">
        <f>C45/C43</f>
        <v>3.333333333333333</v>
      </c>
      <c r="D47" t="s">
        <v>35</v>
      </c>
      <c r="E47" t="s">
        <v>37</v>
      </c>
    </row>
    <row r="48" spans="1:8" x14ac:dyDescent="0.3">
      <c r="B48" t="s">
        <v>33</v>
      </c>
      <c r="C48" s="23">
        <f>C44^2/(C43*C45)</f>
        <v>1.0884353741496602</v>
      </c>
      <c r="D48" t="s">
        <v>34</v>
      </c>
      <c r="E48" t="s">
        <v>36</v>
      </c>
    </row>
    <row r="50" spans="2:3" x14ac:dyDescent="0.3">
      <c r="B50" t="s">
        <v>45</v>
      </c>
      <c r="C50" s="23">
        <f>B26*F26/100+B27*F27/100+B28*F28/100+B29*F29/100+B30*F30/100+B31*F31/100+B32*F32/100+B33*F33/100+0.038*F34/100</f>
        <v>0.59572033333333307</v>
      </c>
    </row>
    <row r="51" spans="2:3" x14ac:dyDescent="0.3">
      <c r="B51" t="s">
        <v>16</v>
      </c>
      <c r="C51" s="23">
        <v>0.6</v>
      </c>
    </row>
    <row r="62" spans="2:3" x14ac:dyDescent="0.3">
      <c r="B62" t="s">
        <v>38</v>
      </c>
    </row>
    <row r="64" spans="2:3" x14ac:dyDescent="0.3">
      <c r="B64" t="s">
        <v>28</v>
      </c>
    </row>
    <row r="65" spans="2:5" x14ac:dyDescent="0.3">
      <c r="B65" t="s">
        <v>29</v>
      </c>
      <c r="C65" s="23">
        <v>0.15</v>
      </c>
    </row>
    <row r="66" spans="2:5" x14ac:dyDescent="0.3">
      <c r="B66" t="s">
        <v>30</v>
      </c>
      <c r="C66" s="23">
        <v>0.17</v>
      </c>
    </row>
    <row r="67" spans="2:5" x14ac:dyDescent="0.3">
      <c r="B67" t="s">
        <v>31</v>
      </c>
      <c r="C67" s="23">
        <v>0.2</v>
      </c>
    </row>
    <row r="68" spans="2:5" x14ac:dyDescent="0.3">
      <c r="C68" s="23"/>
    </row>
    <row r="69" spans="2:5" x14ac:dyDescent="0.3">
      <c r="B69" t="s">
        <v>32</v>
      </c>
      <c r="C69" s="23">
        <f>C67/C65</f>
        <v>1.3333333333333335</v>
      </c>
      <c r="D69" t="s">
        <v>35</v>
      </c>
      <c r="E69" t="s">
        <v>39</v>
      </c>
    </row>
    <row r="70" spans="2:5" x14ac:dyDescent="0.3">
      <c r="B70" t="s">
        <v>33</v>
      </c>
      <c r="C70" s="23">
        <f>C66^2/(C65*C67)</f>
        <v>0.9633333333333336</v>
      </c>
      <c r="D70" t="s">
        <v>34</v>
      </c>
      <c r="E70" t="s">
        <v>42</v>
      </c>
    </row>
    <row r="72" spans="2:5" x14ac:dyDescent="0.3">
      <c r="B72" t="s">
        <v>45</v>
      </c>
      <c r="C72" s="23">
        <f>B19*F19/100+B20*F20/100+B21*F21/100+0.075*F22/100</f>
        <v>0.15029666666666663</v>
      </c>
    </row>
    <row r="73" spans="2:5" x14ac:dyDescent="0.3">
      <c r="B73" t="s">
        <v>16</v>
      </c>
      <c r="C73">
        <v>0.19</v>
      </c>
    </row>
    <row r="82" spans="2:5" x14ac:dyDescent="0.3">
      <c r="B82" t="s">
        <v>44</v>
      </c>
    </row>
    <row r="84" spans="2:5" x14ac:dyDescent="0.3">
      <c r="B84" t="s">
        <v>28</v>
      </c>
    </row>
    <row r="85" spans="2:5" x14ac:dyDescent="0.3">
      <c r="B85" t="s">
        <v>29</v>
      </c>
      <c r="C85" s="23">
        <v>0.26</v>
      </c>
    </row>
    <row r="86" spans="2:5" x14ac:dyDescent="0.3">
      <c r="B86" t="s">
        <v>30</v>
      </c>
      <c r="C86" s="23">
        <v>0.28000000000000003</v>
      </c>
    </row>
    <row r="87" spans="2:5" x14ac:dyDescent="0.3">
      <c r="B87" t="s">
        <v>31</v>
      </c>
      <c r="C87" s="23">
        <v>0.3</v>
      </c>
    </row>
    <row r="88" spans="2:5" x14ac:dyDescent="0.3">
      <c r="C88" s="23"/>
    </row>
    <row r="89" spans="2:5" x14ac:dyDescent="0.3">
      <c r="B89" t="s">
        <v>32</v>
      </c>
      <c r="C89" s="23">
        <f>C87/C85</f>
        <v>1.1538461538461537</v>
      </c>
      <c r="D89" t="s">
        <v>35</v>
      </c>
      <c r="E89" t="s">
        <v>39</v>
      </c>
    </row>
    <row r="90" spans="2:5" x14ac:dyDescent="0.3">
      <c r="B90" t="s">
        <v>33</v>
      </c>
      <c r="C90" s="23">
        <f>C86^2/(C85*C87)</f>
        <v>1.0051282051282053</v>
      </c>
      <c r="D90" t="s">
        <v>34</v>
      </c>
      <c r="E90" t="s">
        <v>40</v>
      </c>
    </row>
    <row r="92" spans="2:5" x14ac:dyDescent="0.3">
      <c r="B92" t="s">
        <v>45</v>
      </c>
      <c r="C92" s="23">
        <f>B11*F11/100+B12*F12/100+B13*F13/100+B14*F14/100+0.106*F15/100</f>
        <v>0.27211715340718357</v>
      </c>
    </row>
    <row r="93" spans="2:5" x14ac:dyDescent="0.3">
      <c r="B93" t="s">
        <v>16</v>
      </c>
      <c r="C93">
        <v>0.39</v>
      </c>
    </row>
    <row r="103" spans="2:5" x14ac:dyDescent="0.3">
      <c r="B103" t="s">
        <v>41</v>
      </c>
    </row>
    <row r="105" spans="2:5" x14ac:dyDescent="0.3">
      <c r="B105" t="s">
        <v>28</v>
      </c>
    </row>
    <row r="106" spans="2:5" x14ac:dyDescent="0.3">
      <c r="B106" t="s">
        <v>29</v>
      </c>
      <c r="C106" s="23">
        <v>1.1000000000000001</v>
      </c>
    </row>
    <row r="107" spans="2:5" x14ac:dyDescent="0.3">
      <c r="B107" t="s">
        <v>30</v>
      </c>
      <c r="C107" s="23">
        <v>1.2</v>
      </c>
    </row>
    <row r="108" spans="2:5" x14ac:dyDescent="0.3">
      <c r="B108" t="s">
        <v>31</v>
      </c>
      <c r="C108" s="23">
        <v>1.7</v>
      </c>
    </row>
    <row r="109" spans="2:5" x14ac:dyDescent="0.3">
      <c r="C109" s="23"/>
    </row>
    <row r="110" spans="2:5" x14ac:dyDescent="0.3">
      <c r="B110" t="s">
        <v>32</v>
      </c>
      <c r="C110" s="23">
        <f>C108/C106</f>
        <v>1.5454545454545452</v>
      </c>
      <c r="D110" t="s">
        <v>35</v>
      </c>
      <c r="E110" t="s">
        <v>39</v>
      </c>
    </row>
    <row r="111" spans="2:5" x14ac:dyDescent="0.3">
      <c r="B111" t="s">
        <v>33</v>
      </c>
      <c r="C111" s="23">
        <f>C107^2/(C106*C108)</f>
        <v>0.77005347593582885</v>
      </c>
      <c r="D111" t="s">
        <v>34</v>
      </c>
      <c r="E111" t="s">
        <v>43</v>
      </c>
    </row>
    <row r="113" spans="2:3" x14ac:dyDescent="0.3">
      <c r="B113" t="s">
        <v>45</v>
      </c>
      <c r="C113" s="23">
        <f>B3*F3/100+B4*F4/100+B5*F5/100+B6*F6/100+0.425*F7/100</f>
        <v>1.3332036727879801</v>
      </c>
    </row>
    <row r="114" spans="2:3" x14ac:dyDescent="0.3">
      <c r="B114" t="s">
        <v>16</v>
      </c>
      <c r="C114" s="23">
        <v>1.4</v>
      </c>
    </row>
  </sheetData>
  <mergeCells count="4">
    <mergeCell ref="A1:H1"/>
    <mergeCell ref="A9:H9"/>
    <mergeCell ref="A17:H17"/>
    <mergeCell ref="A24:H24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967A-7044-4353-A3CF-0C8609684650}">
  <dimension ref="B4:I7"/>
  <sheetViews>
    <sheetView workbookViewId="0">
      <selection activeCell="D12" sqref="D12"/>
    </sheetView>
  </sheetViews>
  <sheetFormatPr defaultRowHeight="14.4" x14ac:dyDescent="0.3"/>
  <cols>
    <col min="2" max="2" width="17" bestFit="1" customWidth="1"/>
    <col min="3" max="3" width="20.44140625" bestFit="1" customWidth="1"/>
    <col min="4" max="4" width="19.88671875" bestFit="1" customWidth="1"/>
    <col min="9" max="9" width="19.88671875" bestFit="1" customWidth="1"/>
  </cols>
  <sheetData>
    <row r="4" spans="2:9" x14ac:dyDescent="0.3">
      <c r="B4" t="s">
        <v>22</v>
      </c>
      <c r="C4" t="s">
        <v>21</v>
      </c>
      <c r="H4" t="s">
        <v>16</v>
      </c>
      <c r="I4" t="s">
        <v>20</v>
      </c>
    </row>
    <row r="5" spans="2:9" x14ac:dyDescent="0.3">
      <c r="B5" t="s">
        <v>0</v>
      </c>
      <c r="C5" t="s">
        <v>23</v>
      </c>
      <c r="G5" t="s">
        <v>17</v>
      </c>
      <c r="H5">
        <v>0.68</v>
      </c>
      <c r="I5" t="s">
        <v>10</v>
      </c>
    </row>
    <row r="6" spans="2:9" x14ac:dyDescent="0.3">
      <c r="B6" t="s">
        <v>10</v>
      </c>
      <c r="C6" t="s">
        <v>24</v>
      </c>
      <c r="G6" t="s">
        <v>18</v>
      </c>
      <c r="H6">
        <v>0.43</v>
      </c>
      <c r="I6" t="s">
        <v>10</v>
      </c>
    </row>
    <row r="7" spans="2:9" x14ac:dyDescent="0.3">
      <c r="B7" t="s">
        <v>11</v>
      </c>
      <c r="C7" t="s">
        <v>25</v>
      </c>
      <c r="G7" t="s">
        <v>19</v>
      </c>
      <c r="H7">
        <v>0.2</v>
      </c>
      <c r="I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Oven Dried</vt:lpstr>
      <vt:lpstr>ASTM Particle Size Classif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Wenpei Ma</cp:lastModifiedBy>
  <cp:revision/>
  <dcterms:created xsi:type="dcterms:W3CDTF">2022-06-24T21:11:54Z</dcterms:created>
  <dcterms:modified xsi:type="dcterms:W3CDTF">2022-09-26T23:36:48Z</dcterms:modified>
  <cp:category/>
  <cp:contentStatus/>
</cp:coreProperties>
</file>